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5430" windowHeight="525"/>
  </bookViews>
  <sheets>
    <sheet name="Załącznik nr 1" sheetId="1" r:id="rId1"/>
  </sheets>
  <definedNames>
    <definedName name="_xlnm._FilterDatabase" localSheetId="0" hidden="1">'Załącznik nr 1'!$D$1:$D$578</definedName>
    <definedName name="_xlnm.Print_Area" localSheetId="0">'Załącznik nr 1'!$B$1:$H$576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9" i="1" l="1"/>
  <c r="G23" i="1" l="1"/>
  <c r="F23" i="1"/>
  <c r="H141" i="1"/>
  <c r="H142" i="1"/>
  <c r="G404" i="1" l="1"/>
  <c r="F404" i="1"/>
  <c r="G382" i="1"/>
  <c r="F382" i="1"/>
  <c r="G173" i="1"/>
  <c r="F173" i="1"/>
  <c r="G372" i="1"/>
  <c r="G127" i="1"/>
  <c r="G72" i="1"/>
  <c r="F72" i="1"/>
  <c r="G442" i="1"/>
  <c r="F442" i="1"/>
  <c r="F372" i="1"/>
  <c r="G422" i="1"/>
  <c r="G517" i="1"/>
  <c r="G302" i="1"/>
  <c r="F302" i="1"/>
  <c r="H301" i="1"/>
  <c r="H303" i="1"/>
  <c r="G299" i="1"/>
  <c r="F299" i="1"/>
  <c r="F289" i="1"/>
  <c r="F286" i="1"/>
  <c r="F294" i="1"/>
  <c r="F211" i="1"/>
  <c r="H10" i="1"/>
  <c r="H13" i="1"/>
  <c r="H16" i="1"/>
  <c r="H17" i="1"/>
  <c r="H19" i="1"/>
  <c r="H20" i="1"/>
  <c r="H22" i="1"/>
  <c r="H27" i="1"/>
  <c r="H30" i="1"/>
  <c r="H31" i="1"/>
  <c r="H32" i="1"/>
  <c r="H35" i="1"/>
  <c r="H38" i="1"/>
  <c r="H40" i="1"/>
  <c r="H41" i="1"/>
  <c r="H42" i="1"/>
  <c r="H43" i="1"/>
  <c r="H44" i="1"/>
  <c r="H45" i="1"/>
  <c r="H46" i="1"/>
  <c r="H47" i="1"/>
  <c r="H48" i="1"/>
  <c r="H49" i="1"/>
  <c r="H50" i="1"/>
  <c r="H53" i="1"/>
  <c r="H55" i="1"/>
  <c r="H57" i="1"/>
  <c r="H60" i="1"/>
  <c r="H62" i="1"/>
  <c r="H63" i="1"/>
  <c r="H65" i="1"/>
  <c r="H66" i="1"/>
  <c r="H67" i="1"/>
  <c r="H68" i="1"/>
  <c r="H69" i="1"/>
  <c r="H70" i="1"/>
  <c r="H71" i="1"/>
  <c r="H75" i="1"/>
  <c r="H76" i="1"/>
  <c r="H81" i="1"/>
  <c r="H84" i="1"/>
  <c r="H85" i="1"/>
  <c r="H87" i="1"/>
  <c r="H89" i="1"/>
  <c r="H91" i="1"/>
  <c r="H94" i="1"/>
  <c r="H95" i="1"/>
  <c r="H97" i="1"/>
  <c r="H98" i="1"/>
  <c r="H99" i="1"/>
  <c r="H100" i="1"/>
  <c r="H101" i="1"/>
  <c r="H102" i="1"/>
  <c r="H103" i="1"/>
  <c r="H105" i="1"/>
  <c r="H106" i="1"/>
  <c r="H107" i="1"/>
  <c r="H108" i="1"/>
  <c r="H109" i="1"/>
  <c r="H110" i="1"/>
  <c r="H112" i="1"/>
  <c r="H113" i="1"/>
  <c r="H114" i="1"/>
  <c r="H115" i="1"/>
  <c r="H117" i="1"/>
  <c r="H118" i="1"/>
  <c r="H119" i="1"/>
  <c r="H120" i="1"/>
  <c r="H121" i="1"/>
  <c r="H122" i="1"/>
  <c r="H123" i="1"/>
  <c r="H124" i="1"/>
  <c r="H125" i="1"/>
  <c r="H126" i="1"/>
  <c r="H128" i="1"/>
  <c r="H129" i="1"/>
  <c r="H131" i="1"/>
  <c r="H132" i="1"/>
  <c r="H134" i="1"/>
  <c r="H135" i="1"/>
  <c r="H138" i="1"/>
  <c r="H140" i="1"/>
  <c r="H144" i="1"/>
  <c r="H146" i="1"/>
  <c r="H148" i="1"/>
  <c r="H150" i="1"/>
  <c r="H152" i="1"/>
  <c r="H155" i="1"/>
  <c r="H156" i="1"/>
  <c r="H157" i="1"/>
  <c r="H158" i="1"/>
  <c r="H159" i="1"/>
  <c r="H160" i="1"/>
  <c r="H161" i="1"/>
  <c r="H162" i="1"/>
  <c r="H164" i="1"/>
  <c r="H166" i="1"/>
  <c r="H167" i="1"/>
  <c r="H168" i="1"/>
  <c r="H169" i="1"/>
  <c r="H170" i="1"/>
  <c r="H171" i="1"/>
  <c r="H172" i="1"/>
  <c r="H174" i="1"/>
  <c r="H175" i="1"/>
  <c r="H177" i="1"/>
  <c r="H178" i="1"/>
  <c r="H179" i="1"/>
  <c r="H180" i="1"/>
  <c r="H181" i="1"/>
  <c r="H182" i="1"/>
  <c r="H183" i="1"/>
  <c r="H184" i="1"/>
  <c r="H185" i="1"/>
  <c r="H187" i="1"/>
  <c r="H189" i="1"/>
  <c r="H190" i="1"/>
  <c r="H192" i="1"/>
  <c r="H193" i="1"/>
  <c r="H194" i="1"/>
  <c r="H195" i="1"/>
  <c r="H196" i="1"/>
  <c r="H197" i="1"/>
  <c r="H198" i="1"/>
  <c r="H199" i="1"/>
  <c r="H201" i="1"/>
  <c r="H202" i="1"/>
  <c r="H204" i="1"/>
  <c r="H205" i="1"/>
  <c r="H207" i="1"/>
  <c r="H208" i="1"/>
  <c r="H209" i="1"/>
  <c r="H210" i="1"/>
  <c r="H212" i="1"/>
  <c r="H213" i="1"/>
  <c r="H214" i="1"/>
  <c r="H215" i="1"/>
  <c r="H216" i="1"/>
  <c r="H219" i="1"/>
  <c r="H220" i="1"/>
  <c r="H221" i="1"/>
  <c r="H223" i="1"/>
  <c r="H224" i="1"/>
  <c r="H225" i="1"/>
  <c r="H228" i="1"/>
  <c r="H229" i="1"/>
  <c r="H230" i="1"/>
  <c r="H231" i="1"/>
  <c r="H233" i="1"/>
  <c r="H235" i="1"/>
  <c r="H236" i="1"/>
  <c r="H238" i="1"/>
  <c r="H239" i="1"/>
  <c r="H241" i="1"/>
  <c r="H243" i="1"/>
  <c r="H244" i="1"/>
  <c r="H246" i="1"/>
  <c r="H247" i="1"/>
  <c r="H248" i="1"/>
  <c r="H249" i="1"/>
  <c r="H251" i="1"/>
  <c r="H252" i="1"/>
  <c r="H253" i="1"/>
  <c r="H254" i="1"/>
  <c r="H255" i="1"/>
  <c r="H257" i="1"/>
  <c r="H258" i="1"/>
  <c r="H259" i="1"/>
  <c r="H260" i="1"/>
  <c r="H262" i="1"/>
  <c r="H264" i="1"/>
  <c r="H265" i="1"/>
  <c r="H266" i="1"/>
  <c r="H267" i="1"/>
  <c r="H269" i="1"/>
  <c r="H270" i="1"/>
  <c r="H271" i="1"/>
  <c r="H272" i="1"/>
  <c r="H273" i="1"/>
  <c r="H274" i="1"/>
  <c r="H275" i="1"/>
  <c r="H278" i="1"/>
  <c r="H280" i="1"/>
  <c r="H281" i="1"/>
  <c r="H282" i="1"/>
  <c r="H283" i="1"/>
  <c r="H284" i="1"/>
  <c r="H287" i="1"/>
  <c r="H288" i="1"/>
  <c r="H290" i="1"/>
  <c r="H291" i="1"/>
  <c r="H292" i="1"/>
  <c r="H293" i="1"/>
  <c r="H296" i="1"/>
  <c r="H297" i="1"/>
  <c r="H298" i="1"/>
  <c r="H300" i="1"/>
  <c r="H306" i="1"/>
  <c r="H307" i="1"/>
  <c r="H309" i="1"/>
  <c r="H310" i="1"/>
  <c r="H311" i="1"/>
  <c r="H312" i="1"/>
  <c r="H314" i="1"/>
  <c r="H316" i="1"/>
  <c r="H317" i="1"/>
  <c r="H318" i="1"/>
  <c r="H320" i="1"/>
  <c r="H321" i="1"/>
  <c r="H323" i="1"/>
  <c r="H324" i="1"/>
  <c r="H325" i="1"/>
  <c r="H326" i="1"/>
  <c r="H327" i="1"/>
  <c r="H328" i="1"/>
  <c r="H331" i="1"/>
  <c r="H333" i="1"/>
  <c r="H334" i="1"/>
  <c r="H335" i="1"/>
  <c r="H337" i="1"/>
  <c r="H338" i="1"/>
  <c r="H340" i="1"/>
  <c r="H341" i="1"/>
  <c r="H342" i="1"/>
  <c r="H344" i="1"/>
  <c r="H346" i="1"/>
  <c r="H347" i="1"/>
  <c r="H348" i="1"/>
  <c r="H349" i="1"/>
  <c r="H352" i="1"/>
  <c r="H354" i="1"/>
  <c r="H355" i="1"/>
  <c r="H357" i="1"/>
  <c r="H358" i="1"/>
  <c r="H359" i="1"/>
  <c r="H360" i="1"/>
  <c r="H361" i="1"/>
  <c r="H364" i="1"/>
  <c r="H365" i="1"/>
  <c r="H366" i="1"/>
  <c r="H367" i="1"/>
  <c r="H369" i="1"/>
  <c r="H370" i="1"/>
  <c r="H376" i="1"/>
  <c r="H377" i="1"/>
  <c r="H379" i="1"/>
  <c r="H380" i="1"/>
  <c r="H384" i="1"/>
  <c r="H385" i="1"/>
  <c r="H388" i="1"/>
  <c r="H390" i="1"/>
  <c r="H391" i="1"/>
  <c r="H394" i="1"/>
  <c r="H397" i="1"/>
  <c r="H400" i="1"/>
  <c r="H402" i="1"/>
  <c r="H406" i="1"/>
  <c r="H408" i="1"/>
  <c r="H412" i="1"/>
  <c r="H414" i="1"/>
  <c r="H416" i="1"/>
  <c r="H417" i="1"/>
  <c r="H420" i="1"/>
  <c r="H423" i="1"/>
  <c r="H426" i="1"/>
  <c r="H429" i="1"/>
  <c r="H432" i="1"/>
  <c r="H434" i="1"/>
  <c r="H436" i="1"/>
  <c r="H437" i="1"/>
  <c r="H440" i="1"/>
  <c r="H450" i="1"/>
  <c r="H453" i="1"/>
  <c r="H456" i="1"/>
  <c r="H458" i="1"/>
  <c r="H461" i="1"/>
  <c r="H462" i="1"/>
  <c r="H464" i="1"/>
  <c r="H466" i="1"/>
  <c r="H469" i="1"/>
  <c r="H472" i="1"/>
  <c r="H475" i="1"/>
  <c r="H478" i="1"/>
  <c r="H479" i="1"/>
  <c r="H482" i="1"/>
  <c r="H483" i="1"/>
  <c r="H486" i="1"/>
  <c r="H487" i="1"/>
  <c r="H489" i="1"/>
  <c r="H492" i="1"/>
  <c r="H494" i="1"/>
  <c r="H496" i="1"/>
  <c r="H498" i="1"/>
  <c r="H500" i="1"/>
  <c r="H502" i="1"/>
  <c r="H505" i="1"/>
  <c r="H507" i="1"/>
  <c r="H509" i="1"/>
  <c r="H512" i="1"/>
  <c r="H514" i="1"/>
  <c r="H516" i="1"/>
  <c r="H518" i="1"/>
  <c r="H520" i="1"/>
  <c r="H522" i="1"/>
  <c r="H524" i="1"/>
  <c r="H538" i="1"/>
  <c r="H541" i="1"/>
  <c r="H557" i="1"/>
  <c r="H560" i="1"/>
  <c r="H563" i="1"/>
  <c r="G435" i="1"/>
  <c r="F435" i="1"/>
  <c r="G439" i="1"/>
  <c r="F439" i="1"/>
  <c r="F438" i="1" s="1"/>
  <c r="G378" i="1"/>
  <c r="F378" i="1"/>
  <c r="F256" i="1"/>
  <c r="G425" i="1"/>
  <c r="F425" i="1"/>
  <c r="G294" i="1"/>
  <c r="G29" i="1"/>
  <c r="G28" i="1" s="1"/>
  <c r="F29" i="1"/>
  <c r="F28" i="1" s="1"/>
  <c r="F25" i="1"/>
  <c r="G353" i="1"/>
  <c r="F353" i="1"/>
  <c r="G25" i="1"/>
  <c r="F285" i="1" l="1"/>
  <c r="H302" i="1"/>
  <c r="H439" i="1"/>
  <c r="H435" i="1"/>
  <c r="H353" i="1"/>
  <c r="G438" i="1"/>
  <c r="H438" i="1" s="1"/>
  <c r="H28" i="1"/>
  <c r="H25" i="1"/>
  <c r="H378" i="1"/>
  <c r="H29" i="1"/>
  <c r="H425" i="1"/>
  <c r="H442" i="1"/>
  <c r="F574" i="1"/>
  <c r="H299" i="1"/>
  <c r="H372" i="1"/>
  <c r="H294" i="1"/>
  <c r="G488" i="1"/>
  <c r="F488" i="1"/>
  <c r="G39" i="1"/>
  <c r="G147" i="1"/>
  <c r="G96" i="1"/>
  <c r="G104" i="1"/>
  <c r="F116" i="1"/>
  <c r="G116" i="1"/>
  <c r="G339" i="1"/>
  <c r="G336" i="1"/>
  <c r="G330" i="1"/>
  <c r="H116" i="1" l="1"/>
  <c r="H488" i="1"/>
  <c r="G387" i="1"/>
  <c r="G574" i="1" l="1"/>
  <c r="F322" i="1"/>
  <c r="G289" i="1"/>
  <c r="H289" i="1" s="1"/>
  <c r="G90" i="1"/>
  <c r="F90" i="1"/>
  <c r="G18" i="1"/>
  <c r="F18" i="1"/>
  <c r="F363" i="1"/>
  <c r="G351" i="1"/>
  <c r="G350" i="1" s="1"/>
  <c r="F351" i="1"/>
  <c r="F350" i="1" s="1"/>
  <c r="F345" i="1"/>
  <c r="F339" i="1"/>
  <c r="H339" i="1" s="1"/>
  <c r="F336" i="1"/>
  <c r="H336" i="1" s="1"/>
  <c r="G322" i="1"/>
  <c r="H322" i="1" s="1"/>
  <c r="F308" i="1"/>
  <c r="H18" i="1" l="1"/>
  <c r="H574" i="1"/>
  <c r="H90" i="1"/>
  <c r="H351" i="1"/>
  <c r="G421" i="1"/>
  <c r="F422" i="1"/>
  <c r="F279" i="1"/>
  <c r="F268" i="1"/>
  <c r="F245" i="1"/>
  <c r="F250" i="1"/>
  <c r="F227" i="1"/>
  <c r="F218" i="1"/>
  <c r="F409" i="1"/>
  <c r="G415" i="1"/>
  <c r="F415" i="1"/>
  <c r="H415" i="1" l="1"/>
  <c r="F421" i="1"/>
  <c r="H421" i="1" s="1"/>
  <c r="H422" i="1"/>
  <c r="F206" i="1"/>
  <c r="G413" i="1"/>
  <c r="F413" i="1"/>
  <c r="G191" i="1"/>
  <c r="F191" i="1"/>
  <c r="G411" i="1"/>
  <c r="F411" i="1"/>
  <c r="G188" i="1"/>
  <c r="F188" i="1"/>
  <c r="G176" i="1"/>
  <c r="F176" i="1"/>
  <c r="H188" i="1" l="1"/>
  <c r="H413" i="1"/>
  <c r="H411" i="1"/>
  <c r="H176" i="1"/>
  <c r="H191" i="1"/>
  <c r="F407" i="1"/>
  <c r="F403" i="1" s="1"/>
  <c r="G407" i="1"/>
  <c r="F165" i="1"/>
  <c r="F154" i="1"/>
  <c r="G477" i="1"/>
  <c r="F477" i="1"/>
  <c r="F476" i="1" s="1"/>
  <c r="F127" i="1"/>
  <c r="G86" i="1"/>
  <c r="F86" i="1"/>
  <c r="G83" i="1"/>
  <c r="F83" i="1"/>
  <c r="F64" i="1"/>
  <c r="G52" i="1"/>
  <c r="F52" i="1"/>
  <c r="H407" i="1" l="1"/>
  <c r="H86" i="1"/>
  <c r="H52" i="1"/>
  <c r="G476" i="1"/>
  <c r="H476" i="1" s="1"/>
  <c r="H477" i="1"/>
  <c r="H83" i="1"/>
  <c r="F387" i="1"/>
  <c r="H387" i="1" s="1"/>
  <c r="F37" i="1"/>
  <c r="F39" i="1"/>
  <c r="H39" i="1" s="1"/>
  <c r="G37" i="1"/>
  <c r="F381" i="1"/>
  <c r="H382" i="1" l="1"/>
  <c r="G36" i="1"/>
  <c r="H37" i="1"/>
  <c r="F36" i="1"/>
  <c r="G381" i="1"/>
  <c r="H381" i="1" s="1"/>
  <c r="G375" i="1"/>
  <c r="F375" i="1"/>
  <c r="H375" i="1" l="1"/>
  <c r="H36" i="1"/>
  <c r="G540" i="1" l="1"/>
  <c r="F540" i="1"/>
  <c r="F539" i="1" s="1"/>
  <c r="G539" i="1" l="1"/>
  <c r="H539" i="1" s="1"/>
  <c r="H540" i="1"/>
  <c r="G537" i="1"/>
  <c r="F537" i="1"/>
  <c r="F536" i="1" s="1"/>
  <c r="H537" i="1" l="1"/>
  <c r="F542" i="1"/>
  <c r="F548" i="1" s="1"/>
  <c r="F550" i="1"/>
  <c r="G536" i="1"/>
  <c r="H536" i="1" s="1"/>
  <c r="G308" i="1"/>
  <c r="H308" i="1" s="1"/>
  <c r="G542" i="1" l="1"/>
  <c r="H542" i="1" s="1"/>
  <c r="G550" i="1"/>
  <c r="H550" i="1" s="1"/>
  <c r="G548" i="1" l="1"/>
  <c r="H548" i="1" s="1"/>
  <c r="G465" i="1"/>
  <c r="G263" i="1" l="1"/>
  <c r="G256" i="1" l="1"/>
  <c r="H256" i="1" s="1"/>
  <c r="G315" i="1"/>
  <c r="G227" i="1"/>
  <c r="H227" i="1" s="1"/>
  <c r="G64" i="1" l="1"/>
  <c r="H64" i="1" s="1"/>
  <c r="G401" i="1" l="1"/>
  <c r="F401" i="1"/>
  <c r="H401" i="1" l="1"/>
  <c r="G363" i="1"/>
  <c r="H363" i="1" s="1"/>
  <c r="G279" i="1"/>
  <c r="H279" i="1" s="1"/>
  <c r="G268" i="1"/>
  <c r="H268" i="1" s="1"/>
  <c r="G245" i="1"/>
  <c r="H245" i="1" s="1"/>
  <c r="G242" i="1"/>
  <c r="G165" i="1"/>
  <c r="H165" i="1" s="1"/>
  <c r="G154" i="1"/>
  <c r="G200" i="1"/>
  <c r="F200" i="1"/>
  <c r="G409" i="1"/>
  <c r="G403" i="1" s="1"/>
  <c r="G399" i="1"/>
  <c r="F399" i="1"/>
  <c r="F398" i="1" s="1"/>
  <c r="G393" i="1"/>
  <c r="H154" i="1" l="1"/>
  <c r="G398" i="1"/>
  <c r="H398" i="1" s="1"/>
  <c r="H399" i="1"/>
  <c r="H200" i="1"/>
  <c r="H350" i="1" l="1"/>
  <c r="F104" i="1"/>
  <c r="H104" i="1" s="1"/>
  <c r="F54" i="1"/>
  <c r="G392" i="1"/>
  <c r="G368" i="1"/>
  <c r="F368" i="1"/>
  <c r="H368" i="1" l="1"/>
  <c r="F362" i="1"/>
  <c r="F319" i="1"/>
  <c r="F315" i="1"/>
  <c r="H315" i="1" s="1"/>
  <c r="F305" i="1" l="1"/>
  <c r="F506" i="1"/>
  <c r="H506" i="1" s="1"/>
  <c r="F277" i="1"/>
  <c r="F263" i="1"/>
  <c r="H263" i="1" s="1"/>
  <c r="F501" i="1"/>
  <c r="F240" i="1"/>
  <c r="F222" i="1" l="1"/>
  <c r="F147" i="1" l="1"/>
  <c r="H147" i="1" s="1"/>
  <c r="G88" i="1" l="1"/>
  <c r="G82" i="1" s="1"/>
  <c r="F88" i="1"/>
  <c r="F82" i="1" s="1"/>
  <c r="F396" i="1"/>
  <c r="G80" i="1"/>
  <c r="F80" i="1"/>
  <c r="F79" i="1" s="1"/>
  <c r="H88" i="1" l="1"/>
  <c r="G79" i="1"/>
  <c r="H79" i="1" s="1"/>
  <c r="H80" i="1"/>
  <c r="F465" i="1"/>
  <c r="H465" i="1" s="1"/>
  <c r="F393" i="1"/>
  <c r="H393" i="1" s="1"/>
  <c r="G61" i="1"/>
  <c r="F61" i="1"/>
  <c r="F374" i="1"/>
  <c r="H61" i="1" l="1"/>
  <c r="F392" i="1"/>
  <c r="H392" i="1" s="1"/>
  <c r="F523" i="1"/>
  <c r="F9" i="1"/>
  <c r="G9" i="1"/>
  <c r="G206" i="1" l="1"/>
  <c r="H206" i="1" s="1"/>
  <c r="H404" i="1" l="1"/>
  <c r="G130" i="1" l="1"/>
  <c r="G133" i="1"/>
  <c r="G211" i="1" l="1"/>
  <c r="H211" i="1" s="1"/>
  <c r="G286" i="1" l="1"/>
  <c r="G285" i="1" s="1"/>
  <c r="G313" i="1"/>
  <c r="G343" i="1"/>
  <c r="G332" i="1"/>
  <c r="H173" i="1"/>
  <c r="G428" i="1"/>
  <c r="G431" i="1"/>
  <c r="G433" i="1"/>
  <c r="H286" i="1" l="1"/>
  <c r="H285" i="1"/>
  <c r="H403" i="1"/>
  <c r="G424" i="1"/>
  <c r="G430" i="1"/>
  <c r="G277" i="1"/>
  <c r="G250" i="1"/>
  <c r="H250" i="1" s="1"/>
  <c r="G240" i="1"/>
  <c r="H240" i="1" s="1"/>
  <c r="G237" i="1"/>
  <c r="G234" i="1"/>
  <c r="G232" i="1"/>
  <c r="G222" i="1"/>
  <c r="H222" i="1" s="1"/>
  <c r="G218" i="1"/>
  <c r="H218" i="1" s="1"/>
  <c r="G186" i="1"/>
  <c r="G396" i="1"/>
  <c r="F395" i="1"/>
  <c r="G395" i="1" l="1"/>
  <c r="H395" i="1" s="1"/>
  <c r="H396" i="1"/>
  <c r="G276" i="1"/>
  <c r="H277" i="1"/>
  <c r="G261" i="1"/>
  <c r="G163" i="1"/>
  <c r="H127" i="1"/>
  <c r="F96" i="1"/>
  <c r="H96" i="1" s="1"/>
  <c r="G93" i="1"/>
  <c r="G226" i="1" l="1"/>
  <c r="G92" i="1"/>
  <c r="G305" i="1"/>
  <c r="G345" i="1"/>
  <c r="G362" i="1"/>
  <c r="H362" i="1" s="1"/>
  <c r="G419" i="1"/>
  <c r="G562" i="1"/>
  <c r="G559" i="1"/>
  <c r="G319" i="1"/>
  <c r="H319" i="1" s="1"/>
  <c r="G217" i="1"/>
  <c r="H72" i="1"/>
  <c r="H305" i="1" l="1"/>
  <c r="G304" i="1"/>
  <c r="H345" i="1"/>
  <c r="G329" i="1"/>
  <c r="G418" i="1"/>
  <c r="G561" i="1"/>
  <c r="G558" i="1"/>
  <c r="G203" i="1"/>
  <c r="G153" i="1" s="1"/>
  <c r="G508" i="1" l="1"/>
  <c r="G504" i="1"/>
  <c r="G501" i="1"/>
  <c r="H501" i="1" s="1"/>
  <c r="G499" i="1"/>
  <c r="G497" i="1"/>
  <c r="F497" i="1"/>
  <c r="G495" i="1"/>
  <c r="G493" i="1"/>
  <c r="G491" i="1"/>
  <c r="G485" i="1"/>
  <c r="G484" i="1" s="1"/>
  <c r="G480" i="1"/>
  <c r="G474" i="1"/>
  <c r="G471" i="1"/>
  <c r="G463" i="1"/>
  <c r="G511" i="1"/>
  <c r="G513" i="1"/>
  <c r="G515" i="1"/>
  <c r="G519" i="1"/>
  <c r="G521" i="1"/>
  <c r="G523" i="1"/>
  <c r="H523" i="1" s="1"/>
  <c r="G468" i="1"/>
  <c r="G467" i="1" s="1"/>
  <c r="G490" i="1" l="1"/>
  <c r="G473" i="1"/>
  <c r="H497" i="1"/>
  <c r="G470" i="1"/>
  <c r="G503" i="1"/>
  <c r="G510" i="1"/>
  <c r="F433" i="1"/>
  <c r="H433" i="1" s="1"/>
  <c r="F562" i="1"/>
  <c r="H562" i="1" s="1"/>
  <c r="F431" i="1"/>
  <c r="H431" i="1" s="1"/>
  <c r="F343" i="1"/>
  <c r="H343" i="1" s="1"/>
  <c r="F428" i="1"/>
  <c r="H428" i="1" s="1"/>
  <c r="F561" i="1" l="1"/>
  <c r="H561" i="1" s="1"/>
  <c r="F430" i="1"/>
  <c r="H430" i="1" s="1"/>
  <c r="F332" i="1"/>
  <c r="H332" i="1" s="1"/>
  <c r="F330" i="1"/>
  <c r="F521" i="1"/>
  <c r="H521" i="1" s="1"/>
  <c r="F519" i="1"/>
  <c r="H519" i="1" s="1"/>
  <c r="F517" i="1"/>
  <c r="H517" i="1" s="1"/>
  <c r="F515" i="1"/>
  <c r="H515" i="1" s="1"/>
  <c r="F313" i="1"/>
  <c r="F304" i="1" s="1"/>
  <c r="F513" i="1"/>
  <c r="H513" i="1" s="1"/>
  <c r="H330" i="1" l="1"/>
  <c r="F329" i="1"/>
  <c r="H329" i="1" s="1"/>
  <c r="H304" i="1"/>
  <c r="H313" i="1"/>
  <c r="F424" i="1"/>
  <c r="H424" i="1" s="1"/>
  <c r="F511" i="1"/>
  <c r="F508" i="1"/>
  <c r="H508" i="1" s="1"/>
  <c r="F504" i="1"/>
  <c r="H504" i="1" s="1"/>
  <c r="F559" i="1"/>
  <c r="H559" i="1" s="1"/>
  <c r="F261" i="1"/>
  <c r="H261" i="1" s="1"/>
  <c r="F499" i="1"/>
  <c r="H499" i="1" s="1"/>
  <c r="F242" i="1"/>
  <c r="H242" i="1" s="1"/>
  <c r="F495" i="1"/>
  <c r="H495" i="1" s="1"/>
  <c r="F237" i="1"/>
  <c r="H237" i="1" s="1"/>
  <c r="F234" i="1"/>
  <c r="H234" i="1" s="1"/>
  <c r="F510" i="1" l="1"/>
  <c r="H510" i="1" s="1"/>
  <c r="H511" i="1"/>
  <c r="F503" i="1"/>
  <c r="H503" i="1" s="1"/>
  <c r="F276" i="1"/>
  <c r="H276" i="1" s="1"/>
  <c r="F558" i="1"/>
  <c r="H558" i="1" s="1"/>
  <c r="F493" i="1"/>
  <c r="H493" i="1" s="1"/>
  <c r="F491" i="1" l="1"/>
  <c r="F490" i="1" s="1"/>
  <c r="F232" i="1"/>
  <c r="H232" i="1" s="1"/>
  <c r="F419" i="1"/>
  <c r="H419" i="1" s="1"/>
  <c r="H490" i="1" l="1"/>
  <c r="H491" i="1"/>
  <c r="F226" i="1"/>
  <c r="H226" i="1" s="1"/>
  <c r="F418" i="1"/>
  <c r="H418" i="1" s="1"/>
  <c r="F485" i="1"/>
  <c r="F481" i="1"/>
  <c r="H481" i="1" s="1"/>
  <c r="F203" i="1"/>
  <c r="H203" i="1" s="1"/>
  <c r="F186" i="1"/>
  <c r="H186" i="1" s="1"/>
  <c r="F163" i="1"/>
  <c r="F93" i="1"/>
  <c r="H93" i="1" s="1"/>
  <c r="F474" i="1"/>
  <c r="H474" i="1" s="1"/>
  <c r="F471" i="1"/>
  <c r="H471" i="1" s="1"/>
  <c r="F468" i="1"/>
  <c r="F463" i="1"/>
  <c r="H463" i="1" s="1"/>
  <c r="H163" i="1" l="1"/>
  <c r="F153" i="1"/>
  <c r="H153" i="1" s="1"/>
  <c r="H468" i="1"/>
  <c r="F467" i="1"/>
  <c r="H467" i="1" s="1"/>
  <c r="F484" i="1"/>
  <c r="H484" i="1" s="1"/>
  <c r="H485" i="1"/>
  <c r="F217" i="1"/>
  <c r="H217" i="1" s="1"/>
  <c r="F473" i="1"/>
  <c r="H473" i="1" s="1"/>
  <c r="F470" i="1"/>
  <c r="H470" i="1" s="1"/>
  <c r="F480" i="1"/>
  <c r="H480" i="1" s="1"/>
  <c r="G460" i="1"/>
  <c r="F460" i="1"/>
  <c r="F459" i="1" s="1"/>
  <c r="G59" i="1"/>
  <c r="G58" i="1" s="1"/>
  <c r="F59" i="1"/>
  <c r="F58" i="1" s="1"/>
  <c r="G56" i="1"/>
  <c r="F56" i="1"/>
  <c r="F51" i="1" s="1"/>
  <c r="G54" i="1"/>
  <c r="G457" i="1"/>
  <c r="F457" i="1"/>
  <c r="G455" i="1"/>
  <c r="F455" i="1"/>
  <c r="G452" i="1"/>
  <c r="F452" i="1"/>
  <c r="G389" i="1"/>
  <c r="F389" i="1"/>
  <c r="F386" i="1" s="1"/>
  <c r="F441" i="1" s="1"/>
  <c r="F529" i="1"/>
  <c r="F21" i="1"/>
  <c r="G556" i="1"/>
  <c r="F556" i="1"/>
  <c r="F555" i="1" s="1"/>
  <c r="F564" i="1" s="1"/>
  <c r="F570" i="1" s="1"/>
  <c r="G15" i="1"/>
  <c r="F15" i="1"/>
  <c r="F14" i="1" s="1"/>
  <c r="G12" i="1"/>
  <c r="F12" i="1"/>
  <c r="F11" i="1" s="1"/>
  <c r="G8" i="1"/>
  <c r="F8" i="1"/>
  <c r="G449" i="1"/>
  <c r="G448" i="1" s="1"/>
  <c r="F449" i="1"/>
  <c r="G151" i="1"/>
  <c r="F151" i="1"/>
  <c r="G149" i="1"/>
  <c r="F149" i="1"/>
  <c r="G145" i="1"/>
  <c r="F145" i="1"/>
  <c r="G143" i="1"/>
  <c r="F143" i="1"/>
  <c r="G139" i="1"/>
  <c r="G137" i="1"/>
  <c r="F137" i="1"/>
  <c r="F133" i="1"/>
  <c r="H133" i="1" s="1"/>
  <c r="F130" i="1"/>
  <c r="H130" i="1" s="1"/>
  <c r="F576" i="1" l="1"/>
  <c r="H54" i="1"/>
  <c r="G51" i="1"/>
  <c r="H457" i="1"/>
  <c r="H58" i="1"/>
  <c r="H59" i="1"/>
  <c r="H460" i="1"/>
  <c r="G21" i="1"/>
  <c r="H21" i="1" s="1"/>
  <c r="H15" i="1"/>
  <c r="H137" i="1"/>
  <c r="H56" i="1"/>
  <c r="H145" i="1"/>
  <c r="H139" i="1"/>
  <c r="H149" i="1"/>
  <c r="H143" i="1"/>
  <c r="H151" i="1"/>
  <c r="G11" i="1"/>
  <c r="H11" i="1" s="1"/>
  <c r="H12" i="1"/>
  <c r="G555" i="1"/>
  <c r="H556" i="1"/>
  <c r="H389" i="1"/>
  <c r="H455" i="1"/>
  <c r="F451" i="1"/>
  <c r="H452" i="1"/>
  <c r="F448" i="1"/>
  <c r="H449" i="1"/>
  <c r="G136" i="1"/>
  <c r="F92" i="1"/>
  <c r="H92" i="1" s="1"/>
  <c r="F136" i="1"/>
  <c r="F454" i="1"/>
  <c r="G374" i="1"/>
  <c r="G459" i="1"/>
  <c r="H459" i="1" s="1"/>
  <c r="G451" i="1"/>
  <c r="G386" i="1"/>
  <c r="H386" i="1" s="1"/>
  <c r="G454" i="1"/>
  <c r="H9" i="1"/>
  <c r="H8" i="1"/>
  <c r="G14" i="1" l="1"/>
  <c r="F371" i="1"/>
  <c r="G371" i="1"/>
  <c r="G525" i="1"/>
  <c r="H448" i="1"/>
  <c r="F525" i="1"/>
  <c r="H136" i="1"/>
  <c r="G564" i="1"/>
  <c r="H555" i="1"/>
  <c r="H451" i="1"/>
  <c r="H374" i="1"/>
  <c r="G441" i="1"/>
  <c r="H441" i="1" s="1"/>
  <c r="H454" i="1"/>
  <c r="H51" i="1"/>
  <c r="G529" i="1"/>
  <c r="F575" i="1" l="1"/>
  <c r="H14" i="1"/>
  <c r="G576" i="1"/>
  <c r="H576" i="1" s="1"/>
  <c r="H525" i="1"/>
  <c r="F443" i="1"/>
  <c r="H82" i="1"/>
  <c r="H564" i="1"/>
  <c r="G570" i="1"/>
  <c r="H570" i="1" s="1"/>
  <c r="G575" i="1"/>
  <c r="G531" i="1"/>
  <c r="H575" i="1" l="1"/>
  <c r="G443" i="1"/>
  <c r="G573" i="1" s="1"/>
  <c r="H371" i="1"/>
  <c r="F531" i="1"/>
  <c r="H531" i="1" s="1"/>
  <c r="H443" i="1" l="1"/>
  <c r="F573" i="1"/>
  <c r="H573" i="1" s="1"/>
</calcChain>
</file>

<file path=xl/sharedStrings.xml><?xml version="1.0" encoding="utf-8"?>
<sst xmlns="http://schemas.openxmlformats.org/spreadsheetml/2006/main" count="987" uniqueCount="349">
  <si>
    <t>Rodzaj zadania:</t>
  </si>
  <si>
    <t>Dział</t>
  </si>
  <si>
    <t>Rozdział</t>
  </si>
  <si>
    <t>§</t>
  </si>
  <si>
    <t>Nazwa</t>
  </si>
  <si>
    <t>%</t>
  </si>
  <si>
    <t>bieżące</t>
  </si>
  <si>
    <t>bieżące razem</t>
  </si>
  <si>
    <t xml:space="preserve">w tym z tytułu dotacji i środków na finansowanie wydatków na realizację zadań finansowanych z udziałem środków, o których mowa w art. 5 ust. 1 pkt 2 i 3 </t>
  </si>
  <si>
    <t>majątkowe</t>
  </si>
  <si>
    <t>majątkowe razem</t>
  </si>
  <si>
    <t>Razem</t>
  </si>
  <si>
    <t>Poroz. z JST</t>
  </si>
  <si>
    <t>Własne</t>
  </si>
  <si>
    <t>Zlecone</t>
  </si>
  <si>
    <t>Ogółem, w tym:</t>
  </si>
  <si>
    <t xml:space="preserve">z tytułu dotacji i środków na finansowanie wydatków na realizację zadań finansowanych z udziałem środków, o których mowa w art. 5 ust. 1 pkt 2 i 3 </t>
  </si>
  <si>
    <t>dochody bieżące</t>
  </si>
  <si>
    <t>dochody majątkowe</t>
  </si>
  <si>
    <t>Wpływy z podatku od nieruchomości</t>
  </si>
  <si>
    <t>Wpływy z podatku od środków transportowych</t>
  </si>
  <si>
    <t>0310</t>
  </si>
  <si>
    <t>0320</t>
  </si>
  <si>
    <t>0340</t>
  </si>
  <si>
    <t>Wpływy z podatku rolnego</t>
  </si>
  <si>
    <t>0330</t>
  </si>
  <si>
    <t>Wpływy z podatku leśnego</t>
  </si>
  <si>
    <t>0370</t>
  </si>
  <si>
    <t>Wpływy z opłaty od posiadania psów</t>
  </si>
  <si>
    <t>Wpływy z podatku rolnego, podatku leśnego, podatku od czynności cywilnoprawnych, podatków i opłat lokalnych od osób prawnych i innych jednostek organizacyjnych</t>
  </si>
  <si>
    <t>Dochody od osób prawnych, od osób fizycznych i od innych jednostek nieposiadających osobowości prawnej oraz wydatki związane z ich poborem</t>
  </si>
  <si>
    <t>Wpływy z podatku rolnego, podatku leśnego, podatku od spadków i darowizn, podatku od czynności cywilno-prawnych oraz podatków i opłat lokalnych od osób fizycznych</t>
  </si>
  <si>
    <t>0010</t>
  </si>
  <si>
    <t>Wpływy z podatku dochodowego od osób fizycznych</t>
  </si>
  <si>
    <t>0020</t>
  </si>
  <si>
    <t>Wpływy z podatku dochodowego od osób prawnych</t>
  </si>
  <si>
    <t>Udziały gmin w podatkach stanowiących dochód budżetu państwa</t>
  </si>
  <si>
    <t>Udziały powiatów w podatkach stanowiących dochód budżetu państwa</t>
  </si>
  <si>
    <t>Różne rozliczenia</t>
  </si>
  <si>
    <t>2920</t>
  </si>
  <si>
    <t>Część oświatowa subwencji ogólnej dla jednostek samorządu terytorialnego</t>
  </si>
  <si>
    <t>Subwencje ogólne z budżetu państwa</t>
  </si>
  <si>
    <t>2790</t>
  </si>
  <si>
    <t>Uzupełnienie subwencji ogólnej dla jednostek samorządu terytorialnego</t>
  </si>
  <si>
    <t>Środki na utrzymanie rzecznych przepraw promowych oraz na remonty, utrzymanie, ochronę i zarządzanie drogami krajowymi i wojewódzkimi w granicach miast na prawach powiatu</t>
  </si>
  <si>
    <t>010</t>
  </si>
  <si>
    <t>Rolnictwo i łowiectwo</t>
  </si>
  <si>
    <t>01095</t>
  </si>
  <si>
    <t>Pozostała działalność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</si>
  <si>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</si>
  <si>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</si>
  <si>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020</t>
  </si>
  <si>
    <t>Leśnictwo</t>
  </si>
  <si>
    <t>02001</t>
  </si>
  <si>
    <t>Gospodarka leśna</t>
  </si>
  <si>
    <t>2460</t>
  </si>
  <si>
    <t>Środki otrzymane od pozostałych jednostek zaliczanych do sektora finansów publicznych na realizację zadań bieżących jednostek zaliczanych do sektora finansów publicznych</t>
  </si>
  <si>
    <t>050</t>
  </si>
  <si>
    <t>Rybołóstwo</t>
  </si>
  <si>
    <t>05095</t>
  </si>
  <si>
    <t>0490</t>
  </si>
  <si>
    <t>Wpływy z innych lokalnych opłat pobieranych przez jednostki samorządu terytorialnego na podstawie odrębnych ustaw</t>
  </si>
  <si>
    <t>2057</t>
  </si>
  <si>
    <t>2059</t>
  </si>
  <si>
    <t>wpływy z rozliczeń/zwrotów z lat ubiegłych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</si>
  <si>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</si>
  <si>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600</t>
  </si>
  <si>
    <t>Transport i łączność</t>
  </si>
  <si>
    <t>60003</t>
  </si>
  <si>
    <t>Krajowe pasażerskie przewozy autobusowe</t>
  </si>
  <si>
    <t>0690</t>
  </si>
  <si>
    <t>Wpływy z różnych opłat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</si>
  <si>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</si>
  <si>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</si>
  <si>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0920</t>
  </si>
  <si>
    <t>wpływy z pozostałych odsetek</t>
  </si>
  <si>
    <t>Lokalny transport zbiorowy</t>
  </si>
  <si>
    <t>Dotacje celowe otrzymane z gminy na zadania bieżące realizowane na podstawie porozumień (umów) między jednostkami samorządu terytorialnego</t>
  </si>
  <si>
    <t>Dotacje celowe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</si>
  <si>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Drogi publiczne w miastach na prawach powiatu (w rozdziale nie ujmuje się wydatków na drogi gminne)</t>
  </si>
  <si>
    <t>Środki otrzymane z państwowych funduszy celowych na finansowanie lub dofinansowanie kosztów realizacji inwestycji i zakupów inwestycyjnych jednostek sektora finansów publicznych</t>
  </si>
  <si>
    <t>Drogi publiczne gminne</t>
  </si>
  <si>
    <t>0580</t>
  </si>
  <si>
    <t>Wpływy z tytułu grzywien i innych kar pieniężnych od osób prawnych i innych jednostek organizacyjnych</t>
  </si>
  <si>
    <t>630</t>
  </si>
  <si>
    <t>Turystyka</t>
  </si>
  <si>
    <t>63003</t>
  </si>
  <si>
    <t>Zadania w zakresie upowszechniania turystyki</t>
  </si>
  <si>
    <t>wpłwy z różnych opłat</t>
  </si>
  <si>
    <t>0940</t>
  </si>
  <si>
    <t>700</t>
  </si>
  <si>
    <t>Gospodarka mieszkaniowa</t>
  </si>
  <si>
    <t>70005</t>
  </si>
  <si>
    <t>Gospodarka gruntami i nieruchomościami</t>
  </si>
  <si>
    <t>0470</t>
  </si>
  <si>
    <t>Wpływy z opłat za trwały zarząd, użytkowanie i służebności</t>
  </si>
  <si>
    <t>0550</t>
  </si>
  <si>
    <t>Wpływy z opłat z tytułu użytkowania wieczystego nieruchomości</t>
  </si>
  <si>
    <t>0630</t>
  </si>
  <si>
    <t xml:space="preserve">Wpływy z tytułu opłat i kosztów sądowych oraz innych opłat uiszczanych na rzecz Skarbu Państwa z tytułu postępowania sądowego i prokuratorskiego </t>
  </si>
  <si>
    <t>0640</t>
  </si>
  <si>
    <t>wpływy z tytułu kosztów egzekucyjnych, opłaty komorniczej i kosztów upomnień</t>
  </si>
  <si>
    <t>0760</t>
  </si>
  <si>
    <t>0770</t>
  </si>
  <si>
    <t>Wpłaty z tytułu odpłatnego nabycia prawa własności oraz prawa użytkowania wieczystego nieruchomości</t>
  </si>
  <si>
    <t>0970</t>
  </si>
  <si>
    <t>2110</t>
  </si>
  <si>
    <t>Dotacje celowe otrzymane z budżetu państwa na zadania bieżące z zakresu administracji rządowej oraz inne zadania zlecone ustawami realizowane przez powiat</t>
  </si>
  <si>
    <t>2360</t>
  </si>
  <si>
    <t>Dochody jednostek samorządu terytorialnego związane z realizacją zadań z zakresu administracji rządowej oraz innych zadań zleconych ustawami</t>
  </si>
  <si>
    <t>-</t>
  </si>
  <si>
    <t>710</t>
  </si>
  <si>
    <t>Działalność usługowa</t>
  </si>
  <si>
    <t>0950</t>
  </si>
  <si>
    <t>wpływy z tytułu kar i odszkodowań wynikających z umów</t>
  </si>
  <si>
    <t>71012</t>
  </si>
  <si>
    <t>Zadania z zakresu geodezji i kartografii</t>
  </si>
  <si>
    <t>71015</t>
  </si>
  <si>
    <t>Nadzór budolwlany</t>
  </si>
  <si>
    <t>71035</t>
  </si>
  <si>
    <t>Cmentarze</t>
  </si>
  <si>
    <t>2020</t>
  </si>
  <si>
    <t>Dotacje celowe otrzymane z budżetu państwa na zadania bieżące realizowane przez gminę na podstawie porozumień z organami administracji rządowej</t>
  </si>
  <si>
    <t>71095</t>
  </si>
  <si>
    <t>750</t>
  </si>
  <si>
    <t>Administracja publiczna</t>
  </si>
  <si>
    <t>75011</t>
  </si>
  <si>
    <t>Urzędy Wojewódzkie</t>
  </si>
  <si>
    <t>75023</t>
  </si>
  <si>
    <t>Urżedy Gmin (miast i miast na prawach powiatu)</t>
  </si>
  <si>
    <t>0830</t>
  </si>
  <si>
    <t>Wpływy z usług</t>
  </si>
  <si>
    <t>75045</t>
  </si>
  <si>
    <t>Kwalifikacja wojskowa</t>
  </si>
  <si>
    <t>75095</t>
  </si>
  <si>
    <t>Urzędy naczelnych organów władzy państwowej, kontroli i ochrony prawa oraz sądownictwa</t>
  </si>
  <si>
    <t>Urzędy naczelnych organów władzy państwowej, kontroli i ochrony prawa</t>
  </si>
  <si>
    <t>Obrona narodowa</t>
  </si>
  <si>
    <t>754</t>
  </si>
  <si>
    <t>Bezpieczeństwo publiczne i ochrona przeciwpożarowa</t>
  </si>
  <si>
    <t>75411</t>
  </si>
  <si>
    <t>Komendy powiatowe Państwowej Straży Pożarnej</t>
  </si>
  <si>
    <t>75416</t>
  </si>
  <si>
    <t>Straż gminna (miejska)</t>
  </si>
  <si>
    <t>0570</t>
  </si>
  <si>
    <t>Wpływy z tytułu grzywien, mandatów i innych kar pieniężnych od osób fizycznych</t>
  </si>
  <si>
    <t>755</t>
  </si>
  <si>
    <t>Wymiar sprawiedliwośći</t>
  </si>
  <si>
    <t>75515</t>
  </si>
  <si>
    <t>Nieodpłatna pomoc prawna</t>
  </si>
  <si>
    <t>0350</t>
  </si>
  <si>
    <t>Wpływy z podatku od działalności gospodarczej osób fizycznych, opłacanego w formie karty podatkowej</t>
  </si>
  <si>
    <t>0910</t>
  </si>
  <si>
    <t>Wpływy z odsetek od nietermoniwych wpłat z tytułu podatków i opłat</t>
  </si>
  <si>
    <t>0500</t>
  </si>
  <si>
    <t>Wpływy z podatku od czynności cywilnoprawnych</t>
  </si>
  <si>
    <t>2680</t>
  </si>
  <si>
    <t>Rekompensaty utraconych dochodów w podatkach i opłatach lokalnych</t>
  </si>
  <si>
    <t>0360</t>
  </si>
  <si>
    <t>Wpływy z podatku od spadków i darowizn</t>
  </si>
  <si>
    <t>0430</t>
  </si>
  <si>
    <t>Wpływy z opłaty targowej</t>
  </si>
  <si>
    <t>0410</t>
  </si>
  <si>
    <t>Wpływy z opłaty skarbowej</t>
  </si>
  <si>
    <t>0420</t>
  </si>
  <si>
    <t>Wpływy z opłaty komunikacyjnej</t>
  </si>
  <si>
    <t>0480</t>
  </si>
  <si>
    <t>Wpływy z opłat za zezwolenie na sprzedaż napojów alkoholowych</t>
  </si>
  <si>
    <t>0590</t>
  </si>
  <si>
    <t>Wpływy z opłat za koncesje i licencje</t>
  </si>
  <si>
    <t>0620</t>
  </si>
  <si>
    <t>0650</t>
  </si>
  <si>
    <t>Wpływy z opłat za wydanie prawa jazdy</t>
  </si>
  <si>
    <t>Wpływy z różnych rozliczeń</t>
  </si>
  <si>
    <t>Różne rozliczenia finansowe</t>
  </si>
  <si>
    <t>6680</t>
  </si>
  <si>
    <t>Wpłata środków finansowych z niewykorzystanych w terminie wydatków, które nie wygasają z upływem roku budżetowego</t>
  </si>
  <si>
    <t>Oświata i wychowanie</t>
  </si>
  <si>
    <t>Szkoły Podstawowe</t>
  </si>
  <si>
    <t>0610</t>
  </si>
  <si>
    <t>Wpływy z opłat egzaminacyjnych oraz opłat za wydawanie świadectw, dyplomów, zaświadczeń, certyfikatów i ich duplikatów</t>
  </si>
  <si>
    <t>0870</t>
  </si>
  <si>
    <t>Wpływy ze sprzedaży składników majątkowych</t>
  </si>
  <si>
    <t>2030</t>
  </si>
  <si>
    <t>Dotacje celowe otrzymane z budżetu państwa na realizację własnych zadań bieżących gmin (związków gmin, związków powiatowo-gminnych)</t>
  </si>
  <si>
    <t>6260</t>
  </si>
  <si>
    <t>Dotacje otrzymane z państwowych funduszy celowych na finansowanie lub dofinansowanie kosztów realizacji inwestycji i zakupów inwestycyjnych jednostek sektora finansów publicznych</t>
  </si>
  <si>
    <t>6330</t>
  </si>
  <si>
    <t>Dotacje celowe otrzymane z budżetu państwa na realizację inwestycji i zakupów inwestycyjnych własnych gmin (związków gmin, związków powiatowo-gminnych)</t>
  </si>
  <si>
    <t>0960</t>
  </si>
  <si>
    <t>Wpływy z otrzymanych spadków, zapisów i darowizn w postaci pieniężnej</t>
  </si>
  <si>
    <t>2130</t>
  </si>
  <si>
    <t>Dotacje celowe otrzymane z budżetu państwa na realizację bieżących zadań własnych powiatu</t>
  </si>
  <si>
    <t>Oddziały przedszkolne w szkołach podstawowych</t>
  </si>
  <si>
    <t>Przedszkola</t>
  </si>
  <si>
    <t>0660</t>
  </si>
  <si>
    <t>Wpływy z opłat za korzsytanie z wychowania przedszkolnego</t>
  </si>
  <si>
    <t>2001</t>
  </si>
  <si>
    <t>Przedszkola specjalne</t>
  </si>
  <si>
    <t>Technika</t>
  </si>
  <si>
    <t>6257</t>
  </si>
  <si>
    <t>6259</t>
  </si>
  <si>
    <t>Szkoły policealne</t>
  </si>
  <si>
    <t>Licea Ogólnokształcące</t>
  </si>
  <si>
    <t>Stołówki szkolne i przedszkolne</t>
  </si>
  <si>
    <t>0670</t>
  </si>
  <si>
    <t>Wpływy z opłat za korzystanie z wyżywienia w jednostkach realizujących zadania z zakresu wychowania przedszkolnego</t>
  </si>
  <si>
    <t>Zapewnienie uczniom prawa do bezpłatnego dostepu do podręczników, materiałów edukacyjnych lub materiałów ćwiczeniowych</t>
  </si>
  <si>
    <t>2120</t>
  </si>
  <si>
    <t>Dotacje celowe otrzymane z budżetu państwa na zadania bieżące realizowane przez powiat na podstawie porozumień z organami administracji rządowej</t>
  </si>
  <si>
    <t>Ochrona zdrowia</t>
  </si>
  <si>
    <t>Przeciwdziałanie alkoholizmowi</t>
  </si>
  <si>
    <t>Składki na ubezpieczenie zdrowotne oraz świadczenia dla osób nie objętych obowiązkiem ubezpieczenia zdrowotnego</t>
  </si>
  <si>
    <t>Pomoc Społeczna</t>
  </si>
  <si>
    <t>Domy pomocy społecznej</t>
  </si>
  <si>
    <t>Ośrodki wsparcia</t>
  </si>
  <si>
    <t>Zadania w zakresie przeciwdziałania przemocy w rodzinie</t>
  </si>
  <si>
    <t>Składki na ubezpieczenie zdrowotne opłacane za osoby pobierające niektóre świadczenia z pomocy społecznej, oraz za osoby uczestniczące w zajęciach w centrum integracji społecznej.</t>
  </si>
  <si>
    <t>Zasiłki okresowe, celowe i pomoc w naturze oraz składki na ubezpieczenia emerytalne i rentowe</t>
  </si>
  <si>
    <t>Dodatki mieszkaniowe</t>
  </si>
  <si>
    <t>2910</t>
  </si>
  <si>
    <t>Zasiłki stałe</t>
  </si>
  <si>
    <t>Ośrodki pomocy społecznej</t>
  </si>
  <si>
    <t>Jednostki specjalistycznego poradnictwa, mieszkania chronione i ośrodki interwencji kryzysowej</t>
  </si>
  <si>
    <t>Usługi opiekuńcze i specjalistyczne usługi opiekuńcze</t>
  </si>
  <si>
    <t>Pomoc w zakresie dożywiania</t>
  </si>
  <si>
    <t>Pomoc dla cudzoziemców</t>
  </si>
  <si>
    <t>Centra integracji społecznej</t>
  </si>
  <si>
    <t>Pozostałe zadania w zakresie polityki społecznej</t>
  </si>
  <si>
    <t>Rehabilitacja zawodowa i społeczna osób niepełnosprawnych</t>
  </si>
  <si>
    <t>Dotacje celowe otrzymane z powiatu na zadania bieżące realizowane na podstawie porozumień (umów) między jednostkami samorządu terytorialnego</t>
  </si>
  <si>
    <t>Zespoły do spraw orzekania o niepełnosprawności</t>
  </si>
  <si>
    <t>Edukacyjna opieka wychowawcza</t>
  </si>
  <si>
    <t>Poradnie psychologiczno-pedagogiczne, w tym poradnie specjalistyczne</t>
  </si>
  <si>
    <t>Internaty i bursy szkolne</t>
  </si>
  <si>
    <t>Pomoc materialna dla uczniów o charakterze socjalnym</t>
  </si>
  <si>
    <t>2040</t>
  </si>
  <si>
    <t xml:space="preserve">Dotacje celowe otrzymane z budżetu państwa na realizację zadań bieżących gmin z zakresu edukacyjnej opieki wychowawczej finansowanych w całości przez budżet państwa w ramach programów rządowych </t>
  </si>
  <si>
    <t>Rodzina</t>
  </si>
  <si>
    <t>Świadczenie wychowawcze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</si>
  <si>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</t>
  </si>
  <si>
    <t>Świadczenia rodzinne, świadczenie z funduszu alimentacyjnego oraz składki na ubezpieczenia emerytalne i rentowe z ubezpieczenia społecznego</t>
  </si>
  <si>
    <t>Karta Dużej Rodziny</t>
  </si>
  <si>
    <t>Wspieranie rodziny</t>
  </si>
  <si>
    <t>Rodziny zastęcze</t>
  </si>
  <si>
    <t>Rodziny zastępcze</t>
  </si>
  <si>
    <t>Dotacje celowe otrzymane z budżetu państwa na zadania bieżące z zakresu administracji rządowej zlecone powiatom, związane z realizacją dodatku wychowawczego oraz dodatku do zryczałtowanej kwoty stanowiących pomoc państwa w wychowywaniu dzieci</t>
  </si>
  <si>
    <t>Działalność placówek opiekuńczo-wychowawczych</t>
  </si>
  <si>
    <t>Gospodarka komunalna i ochrona środowiska</t>
  </si>
  <si>
    <t>Gospodarka odpadami komunalnymi</t>
  </si>
  <si>
    <t>Wpływy z odsetek od nieterminowych wpłat z tytułu podatków i opłat</t>
  </si>
  <si>
    <t>Ochrona powietrza atmosferycznego i klimatu</t>
  </si>
  <si>
    <t>Wpływy i wydatki związane z gromadzeniem środków z opłat i kar za korzystanie ze środowiska</t>
  </si>
  <si>
    <t>Pozostałe działania związane z gospodarką odpadami</t>
  </si>
  <si>
    <t>Kultura i ochrona dziedzictwa narodowego</t>
  </si>
  <si>
    <t>Filharmonie, orkiestry, chóry i kapele</t>
  </si>
  <si>
    <t>Biblioteki</t>
  </si>
  <si>
    <t>Ochrona zabytków i opieka nad zabytkami</t>
  </si>
  <si>
    <t>Kultura fizyczna</t>
  </si>
  <si>
    <t>Instytucje kultury fizycznej</t>
  </si>
  <si>
    <t>Zadania w zakresie kultury fizycznej</t>
  </si>
  <si>
    <t>0900</t>
  </si>
  <si>
    <t>Wpływy z odsetek od dotacji oraz płatności: wykorzystanych niezgodnie z przeznaczeniem lub wykorzystanych z naruszeniem procedur, o których mowa w art. 184 ustawy, pobranych nienależnie lub w nadmiernej wysokości</t>
  </si>
  <si>
    <t>Gospodarka ściekowa i ochrona wód</t>
  </si>
  <si>
    <t>60004</t>
  </si>
  <si>
    <t>2950</t>
  </si>
  <si>
    <t>Wpływy ze zwrotów niewykorzystanych dotacji oraz płatności</t>
  </si>
  <si>
    <t>Wpłwy z tytułu kar i odszkodowań wynikających z umów</t>
  </si>
  <si>
    <t>75020</t>
  </si>
  <si>
    <t>Starostwa powiatowe</t>
  </si>
  <si>
    <t>75056</t>
  </si>
  <si>
    <t>Spis powszechny i inne</t>
  </si>
  <si>
    <t>752</t>
  </si>
  <si>
    <t>75212</t>
  </si>
  <si>
    <t>Pozostałe wydatki obronne</t>
  </si>
  <si>
    <t>2990</t>
  </si>
  <si>
    <t>Szkoły zawodowe specjalne</t>
  </si>
  <si>
    <t>Wpływy do rozliczenia</t>
  </si>
  <si>
    <t>Poroz. Z organami administracji rządowej</t>
  </si>
  <si>
    <t>DOCHODY BUDŻETU MIASTA ŁOMŻA NA 2022 ROK</t>
  </si>
  <si>
    <t xml:space="preserve">Przewidywane wykonanie w 2021 r. </t>
  </si>
  <si>
    <t>Plan na 2022 r. ogółem w zł</t>
  </si>
  <si>
    <t>60015</t>
  </si>
  <si>
    <t>Drogi publicznew miastach na prawach powiatu (w rozdziale nie ujmuje się wydatków na drogi gminne)</t>
  </si>
  <si>
    <t>Środki na dofinansowanie własnych inwestycji gmin, powiatów (związków powiatowo-gminnych, związków powiatów) samorządów województw, pozyskane z innych źródeł</t>
  </si>
  <si>
    <t>60095</t>
  </si>
  <si>
    <t>Wpływy z tytułu kar i odszkodowań wynikających z umów</t>
  </si>
  <si>
    <t>2006</t>
  </si>
  <si>
    <t>Dotacje celowe w ramach programów finansowanych z udziałem środków europejskich oraz środków, o których mowa w art. 5 ust.1 pkt 3 oraz ust. 3 pkt.                   5 i 6 ustawy, lub płatności w ramach budżetu środków europejskich, z wyłączeniem dochodów klasyfikowanych w paragrafie 205</t>
  </si>
  <si>
    <t>2007</t>
  </si>
  <si>
    <t>Dotacje celowe w ramach programów finansowanych z udziałem środków europejskich oraz środków, o których mowa w art. 5 ust.1 pkt 3 oraz ust. 3 pkt.                   5 i 6 ustawy, lub płatności w ramach budżetu środków europejskich, z wyłączeniem dochodów klasyfikowanych w paragrafie 625</t>
  </si>
  <si>
    <t>70004</t>
  </si>
  <si>
    <t>Różne jednostki obsługi gospodarki mieszkaniowej</t>
  </si>
  <si>
    <t>75404</t>
  </si>
  <si>
    <t>Komendy Wojewódzkie Policji</t>
  </si>
  <si>
    <t>75495</t>
  </si>
  <si>
    <t>0270</t>
  </si>
  <si>
    <t>758</t>
  </si>
  <si>
    <t>78414</t>
  </si>
  <si>
    <t>Rózne rozliczneia finansowe</t>
  </si>
  <si>
    <t>6100</t>
  </si>
  <si>
    <t>Branżowe szkoły I i II stopnia</t>
  </si>
  <si>
    <t>Placówki kształcenia ustawicznego i centra kształcenia zawodowego</t>
  </si>
  <si>
    <t>2180</t>
  </si>
  <si>
    <t>Środki z Funduszu Przeciwdziałania COVID-19 na finansowanie lub dofinansowanie realizacji zadań związanych z przeciwdziałaniem COVID-19</t>
  </si>
  <si>
    <t>0947</t>
  </si>
  <si>
    <t>Poomoc materialna dla uczniów o charakterze motywacyjnym</t>
  </si>
  <si>
    <t>Dotacja celowa w ramach programów finansowanych z udziałem środków europejskich oraz środków, o których mowa w art. 5 ust. 1 pkt 3 oraz ust. 3 pkt 5 i 6 ustawy, lub płatności w ramach budżetu środków europejskich, z wyłączeniem dochodów klasyfikowanych w paragrafie 205</t>
  </si>
  <si>
    <t>Środki na dofinansowanie własnych inwestycji gmin, powiatów (związków gmin, związków powiatowo-gminnych, związków powiatów), samorządów województw, pozyskane z innych źródeł</t>
  </si>
  <si>
    <t>System opieki nad dziećmi w wieku do lat 3</t>
  </si>
  <si>
    <t>Przewidywane wykonanie w 2021 r.</t>
  </si>
  <si>
    <t>Pomoc dla repatriantów</t>
  </si>
  <si>
    <t>Wpływy z pozostałych odsetek</t>
  </si>
  <si>
    <t>7</t>
  </si>
  <si>
    <t xml:space="preserve">0970 </t>
  </si>
  <si>
    <t>Wpływy z różnych dochodów</t>
  </si>
  <si>
    <t>majątkowe razem:</t>
  </si>
  <si>
    <t>Razem własne:</t>
  </si>
  <si>
    <t>Dofinansowanie ze środków Rządowego Funduszu Inwestycji Lokalnych</t>
  </si>
  <si>
    <t>bieżące razem:</t>
  </si>
  <si>
    <t>Środki z Funduszu Przeciwdziałania COVID-19 na finansowanie lub dofinansowanie kosztów realizacji inwestycji i zakupów inwestycyjnych związanych z przeciwdziałaniem COVID-19</t>
  </si>
  <si>
    <t>6300</t>
  </si>
  <si>
    <t>Dotacja celowa otrzymana z tytułu pomocy finansowej udzielanej między jednostkami samorządu terytorialnego na dofinansowanie własnych zadań inwestycyjnych i zakupów inwestycyjnych</t>
  </si>
  <si>
    <t>wpływy z różnych dochodów</t>
  </si>
  <si>
    <t>Wpływy z innych opłat stanowiących dochody jednostek samorządu terytorialnego na podstawie ustaw</t>
  </si>
  <si>
    <t>Wpływy z opłat za zezwolenia, akredytacje oraz opłaty ewidencyjne, w tym opłaty za częstotliwości</t>
  </si>
  <si>
    <t xml:space="preserve">Wpływy z części opłaty za zezwolenie na sprzedaż napojów alkoholowych w obrocie hurtowym </t>
  </si>
  <si>
    <t>Część wyrównawcza subwencji ogólnej dla powiatów</t>
  </si>
  <si>
    <t>Część wyrównawcza subwencji ogólnej dla gmin</t>
  </si>
  <si>
    <t>Część  równoważąca subwencji ogólnej dla gmin</t>
  </si>
  <si>
    <t>Część równoważąca subwencji ogólnej dla powiatów</t>
  </si>
  <si>
    <t>Wpływy z opłat za korzystanie z wychowania przedszkolnego</t>
  </si>
  <si>
    <t>Wpływy ze zwrotów dotacji oraz płatności, w tym wykorzystanych niezgodnie z przeznaczeniem lub wykorzystanych z naruszeniem procedur, o których mowa w art.184 ustawy, pobranych nienależnie lub w nadmiernej wysokości</t>
  </si>
  <si>
    <t xml:space="preserve">Placówki kształcenia ustawicznego i centra kształcenia zawodowego </t>
  </si>
  <si>
    <t>Dotacje celowe w ramach programów finansowanych z udziałem środków europejskich oraz środków, o których mowa w art. 5 ust.1 pkt 3 oraz ust. 3 pkt 5 i 6 ustawy, lub płatności w ramach budżetu środków europejskich, z wyłączeniem dochodów klasyfikowanych w paragrafie 205</t>
  </si>
  <si>
    <t>Wpływy ze zwrotów dotacji oraz płatności, w tym wykorzystanych niezgodnie z przeznaczeniem lub wykorzystanych z naruszeniem procedur, o których mowa w art.184 ustawy,pobranych nienależnie lub w nadmiernej wysokości</t>
  </si>
  <si>
    <t>Wpływy ze zwrotów dotacji oraz płatności, w tym wykorzystanych niezgodnie z przeznaczeniem lub wykorzystanychz naruszeniem procedur,o których mowa w art.184 ustawy,pobranych nienależnie lub w nadmiernej wysokości</t>
  </si>
  <si>
    <t>Domy i ośrodki kultury, świetlice i kluby</t>
  </si>
  <si>
    <t>Wpływy ze zwrotów dotacji oraz płatności, w tym wykorzystanych niezgodnie z przeznaczeniem lub wykorzystanychz naruszeniem procedur, o których mowa w art.184 ustawy,pobranych nienależnie lub w nadmiernej wysokości.</t>
  </si>
  <si>
    <t>Wpływy z tytułu przekształcenia prawa użytkowania wieczystego w prawo własności</t>
  </si>
  <si>
    <t>Urzędy Gmin (miast i miast na prawach powiatu)</t>
  </si>
  <si>
    <t>Składki na ubezpieczenie zdrowotne opłacane za osoby pobierające niektóre świadczenia rodzinne, zgodnie z przepisami ustawy o śwoadczeniach rodzinnych oraz za osoby pobierające zasiłki dla opiekunów</t>
  </si>
  <si>
    <t>2750</t>
  </si>
  <si>
    <t>2760</t>
  </si>
  <si>
    <t>Środki na uzupełnienie dochodów gmin</t>
  </si>
  <si>
    <t>Środki na uzupełnienie dochodów powiatów</t>
  </si>
  <si>
    <t>60021</t>
  </si>
  <si>
    <t>Funkcjonowanie dworców i węzłów przesiadkowych</t>
  </si>
  <si>
    <t>Załącznik nr 1
do Uchwały Nr
Rady Miejskiej Łomży
z dnia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</si>
</sst>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indexed="9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7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2" fillId="2" borderId="0" xfId="0" applyFont="1" applyFill="1"/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6" fillId="4" borderId="0" xfId="0" applyNumberFormat="1" applyFont="1" applyFill="1" applyBorder="1" applyAlignment="1" applyProtection="1">
      <alignment horizontal="left" vertical="center" wrapText="1"/>
      <protection locked="0"/>
    </xf>
    <xf numFmtId="4" fontId="2" fillId="2" borderId="0" xfId="0" applyNumberFormat="1" applyFont="1" applyFill="1" applyBorder="1" applyAlignment="1">
      <alignment vertical="center" wrapText="1"/>
    </xf>
    <xf numFmtId="10" fontId="7" fillId="0" borderId="0" xfId="0" applyNumberFormat="1" applyFont="1" applyFill="1" applyBorder="1" applyAlignment="1" applyProtection="1">
      <alignment horizontal="right" vertical="center"/>
      <protection locked="0"/>
    </xf>
    <xf numFmtId="49" fontId="5" fillId="3" borderId="0" xfId="0" applyNumberFormat="1" applyFont="1" applyFill="1" applyBorder="1" applyAlignment="1" applyProtection="1">
      <alignment horizontal="left" vertical="center" wrapText="1"/>
      <protection locked="0"/>
    </xf>
    <xf numFmtId="49" fontId="7" fillId="3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0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0" xfId="0" applyFont="1" applyBorder="1"/>
    <xf numFmtId="4" fontId="2" fillId="0" borderId="0" xfId="0" applyNumberFormat="1" applyFont="1"/>
    <xf numFmtId="10" fontId="7" fillId="0" borderId="1" xfId="0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/>
    <xf numFmtId="0" fontId="2" fillId="0" borderId="0" xfId="0" applyFont="1" applyAlignment="1">
      <alignment vertical="center"/>
    </xf>
    <xf numFmtId="49" fontId="2" fillId="3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center" vertical="center"/>
    </xf>
    <xf numFmtId="4" fontId="2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7" fillId="0" borderId="1" xfId="0" applyNumberFormat="1" applyFont="1" applyFill="1" applyBorder="1" applyAlignment="1" applyProtection="1">
      <alignment horizontal="left" vertical="top" wrapText="1"/>
      <protection locked="0"/>
    </xf>
    <xf numFmtId="49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49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  <protection locked="0"/>
    </xf>
    <xf numFmtId="2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/>
    <xf numFmtId="0" fontId="2" fillId="0" borderId="1" xfId="0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vertical="center"/>
    </xf>
    <xf numFmtId="10" fontId="8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 indent="12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78"/>
  <sheetViews>
    <sheetView tabSelected="1" zoomScale="95" zoomScaleNormal="95" zoomScaleSheetLayoutView="115" workbookViewId="0">
      <selection activeCell="K3" sqref="K3"/>
    </sheetView>
  </sheetViews>
  <sheetFormatPr defaultRowHeight="15" x14ac:dyDescent="0.25"/>
  <cols>
    <col min="1" max="1" width="1.28515625" customWidth="1"/>
    <col min="2" max="2" width="5.5703125" customWidth="1"/>
    <col min="3" max="3" width="8.5703125" customWidth="1"/>
    <col min="4" max="4" width="7.42578125" customWidth="1"/>
    <col min="5" max="5" width="43.28515625" customWidth="1"/>
    <col min="6" max="6" width="14.7109375" customWidth="1"/>
    <col min="7" max="7" width="14.42578125" customWidth="1"/>
    <col min="8" max="8" width="10.7109375" customWidth="1"/>
    <col min="13" max="13" width="13.85546875" bestFit="1" customWidth="1"/>
    <col min="14" max="14" width="10.140625" customWidth="1"/>
  </cols>
  <sheetData>
    <row r="1" spans="2:21" s="2" customFormat="1" ht="54" customHeight="1" x14ac:dyDescent="0.2">
      <c r="E1" s="28"/>
      <c r="F1" s="74" t="s">
        <v>348</v>
      </c>
      <c r="G1" s="74"/>
      <c r="H1" s="74"/>
    </row>
    <row r="2" spans="2:21" s="2" customFormat="1" ht="27.75" customHeight="1" x14ac:dyDescent="0.2">
      <c r="B2" s="76" t="s">
        <v>279</v>
      </c>
      <c r="C2" s="76"/>
      <c r="D2" s="76"/>
      <c r="E2" s="76"/>
      <c r="F2" s="76"/>
      <c r="G2" s="76"/>
      <c r="H2" s="76"/>
    </row>
    <row r="3" spans="2:21" s="2" customFormat="1" ht="12.75" x14ac:dyDescent="0.2">
      <c r="B3" s="3"/>
    </row>
    <row r="4" spans="2:21" s="2" customFormat="1" ht="18.75" customHeight="1" x14ac:dyDescent="0.2">
      <c r="B4" s="75" t="s">
        <v>0</v>
      </c>
      <c r="C4" s="75"/>
      <c r="D4" s="75"/>
      <c r="E4" s="1" t="s">
        <v>13</v>
      </c>
      <c r="F4" s="71"/>
      <c r="G4" s="71"/>
      <c r="H4" s="71"/>
    </row>
    <row r="5" spans="2:21" s="2" customFormat="1" ht="38.25" x14ac:dyDescent="0.2">
      <c r="B5" s="29" t="s">
        <v>1</v>
      </c>
      <c r="C5" s="29" t="s">
        <v>2</v>
      </c>
      <c r="D5" s="29" t="s">
        <v>3</v>
      </c>
      <c r="E5" s="29" t="s">
        <v>4</v>
      </c>
      <c r="F5" s="30" t="s">
        <v>280</v>
      </c>
      <c r="G5" s="29" t="s">
        <v>281</v>
      </c>
      <c r="H5" s="31" t="s">
        <v>5</v>
      </c>
    </row>
    <row r="6" spans="2:21" s="2" customFormat="1" ht="11.25" customHeight="1" x14ac:dyDescent="0.2"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</row>
    <row r="7" spans="2:21" s="2" customFormat="1" ht="12.75" x14ac:dyDescent="0.2">
      <c r="B7" s="72" t="s">
        <v>6</v>
      </c>
      <c r="C7" s="72"/>
      <c r="D7" s="72"/>
      <c r="E7" s="26"/>
      <c r="F7" s="26"/>
      <c r="G7" s="27"/>
      <c r="H7" s="26"/>
    </row>
    <row r="8" spans="2:21" s="2" customFormat="1" ht="12.75" x14ac:dyDescent="0.2">
      <c r="B8" s="32" t="s">
        <v>51</v>
      </c>
      <c r="C8" s="32"/>
      <c r="D8" s="32"/>
      <c r="E8" s="33" t="s">
        <v>52</v>
      </c>
      <c r="F8" s="27">
        <f>SUM(F9)</f>
        <v>14000</v>
      </c>
      <c r="G8" s="27">
        <f>SUM(G9)</f>
        <v>14500</v>
      </c>
      <c r="H8" s="65">
        <f t="shared" ref="H8:H58" si="0">G8/F8</f>
        <v>1.0357142857142858</v>
      </c>
      <c r="M8" s="18"/>
    </row>
    <row r="9" spans="2:21" s="2" customFormat="1" ht="15" customHeight="1" x14ac:dyDescent="0.2">
      <c r="B9" s="32"/>
      <c r="C9" s="34" t="s">
        <v>53</v>
      </c>
      <c r="D9" s="32"/>
      <c r="E9" s="35" t="s">
        <v>54</v>
      </c>
      <c r="F9" s="25">
        <f>SUM(F10)</f>
        <v>14000</v>
      </c>
      <c r="G9" s="25">
        <f>SUM(G10)</f>
        <v>14500</v>
      </c>
      <c r="H9" s="19">
        <f t="shared" si="0"/>
        <v>1.0357142857142858</v>
      </c>
    </row>
    <row r="10" spans="2:21" s="2" customFormat="1" ht="54.75" customHeight="1" x14ac:dyDescent="0.2">
      <c r="B10" s="32"/>
      <c r="C10" s="34"/>
      <c r="D10" s="34" t="s">
        <v>55</v>
      </c>
      <c r="E10" s="43" t="s">
        <v>56</v>
      </c>
      <c r="F10" s="25">
        <v>14000</v>
      </c>
      <c r="G10" s="25">
        <v>14500</v>
      </c>
      <c r="H10" s="19">
        <f t="shared" si="0"/>
        <v>1.0357142857142858</v>
      </c>
    </row>
    <row r="11" spans="2:21" s="2" customFormat="1" ht="18.75" customHeight="1" x14ac:dyDescent="0.2">
      <c r="B11" s="32" t="s">
        <v>57</v>
      </c>
      <c r="C11" s="32"/>
      <c r="D11" s="32"/>
      <c r="E11" s="52" t="s">
        <v>58</v>
      </c>
      <c r="F11" s="27">
        <f>SUM(F12)</f>
        <v>2600</v>
      </c>
      <c r="G11" s="27">
        <f>SUM(G12)</f>
        <v>2000</v>
      </c>
      <c r="H11" s="65">
        <f t="shared" si="0"/>
        <v>0.76923076923076927</v>
      </c>
    </row>
    <row r="12" spans="2:21" s="2" customFormat="1" ht="18.75" customHeight="1" x14ac:dyDescent="0.2">
      <c r="B12" s="32"/>
      <c r="C12" s="34" t="s">
        <v>59</v>
      </c>
      <c r="D12" s="34"/>
      <c r="E12" s="43" t="s">
        <v>48</v>
      </c>
      <c r="F12" s="25">
        <f>SUM(F13)</f>
        <v>2600</v>
      </c>
      <c r="G12" s="25">
        <f>SUM(G13)</f>
        <v>2000</v>
      </c>
      <c r="H12" s="19">
        <f t="shared" si="0"/>
        <v>0.76923076923076927</v>
      </c>
      <c r="N12" s="17"/>
      <c r="O12" s="17"/>
      <c r="P12" s="17"/>
      <c r="Q12" s="17"/>
      <c r="R12" s="17"/>
    </row>
    <row r="13" spans="2:21" s="2" customFormat="1" ht="39" customHeight="1" x14ac:dyDescent="0.2">
      <c r="B13" s="32"/>
      <c r="C13" s="34"/>
      <c r="D13" s="34" t="s">
        <v>60</v>
      </c>
      <c r="E13" s="43" t="s">
        <v>61</v>
      </c>
      <c r="F13" s="25">
        <v>2600</v>
      </c>
      <c r="G13" s="25">
        <v>2000</v>
      </c>
      <c r="H13" s="19">
        <f t="shared" si="0"/>
        <v>0.76923076923076927</v>
      </c>
      <c r="N13" s="7"/>
      <c r="O13" s="8"/>
      <c r="P13" s="8"/>
      <c r="Q13" s="9"/>
      <c r="R13" s="10"/>
      <c r="S13" s="10"/>
      <c r="T13" s="11"/>
    </row>
    <row r="14" spans="2:21" s="2" customFormat="1" ht="21" customHeight="1" x14ac:dyDescent="0.2">
      <c r="B14" s="32" t="s">
        <v>66</v>
      </c>
      <c r="C14" s="32"/>
      <c r="D14" s="32"/>
      <c r="E14" s="52" t="s">
        <v>67</v>
      </c>
      <c r="F14" s="27">
        <f>SUM(F15,F21,F18,F23,F25)</f>
        <v>1108943</v>
      </c>
      <c r="G14" s="27">
        <f>SUM(G15,G21,G18,G23,G25)</f>
        <v>2240274</v>
      </c>
      <c r="H14" s="65">
        <f t="shared" si="0"/>
        <v>2.0201885940034789</v>
      </c>
      <c r="M14" s="17"/>
      <c r="N14" s="7"/>
      <c r="O14" s="8"/>
      <c r="P14" s="8"/>
      <c r="Q14" s="9"/>
      <c r="R14" s="10"/>
      <c r="S14" s="10"/>
      <c r="T14" s="11"/>
      <c r="U14" s="17"/>
    </row>
    <row r="15" spans="2:21" s="2" customFormat="1" ht="23.25" customHeight="1" x14ac:dyDescent="0.2">
      <c r="B15" s="32"/>
      <c r="C15" s="34" t="s">
        <v>68</v>
      </c>
      <c r="D15" s="32"/>
      <c r="E15" s="43" t="s">
        <v>69</v>
      </c>
      <c r="F15" s="25">
        <f>SUM(F16:F17)</f>
        <v>58000</v>
      </c>
      <c r="G15" s="25">
        <f>SUM(G16:G17)</f>
        <v>14594</v>
      </c>
      <c r="H15" s="19">
        <f t="shared" si="0"/>
        <v>0.25162068965517242</v>
      </c>
      <c r="M15" s="17"/>
      <c r="N15" s="7"/>
      <c r="O15" s="8"/>
      <c r="P15" s="8"/>
      <c r="Q15" s="9"/>
      <c r="R15" s="10"/>
      <c r="S15" s="10"/>
      <c r="T15" s="11"/>
      <c r="U15" s="17"/>
    </row>
    <row r="16" spans="2:21" s="2" customFormat="1" ht="23.25" customHeight="1" x14ac:dyDescent="0.2">
      <c r="B16" s="32"/>
      <c r="C16" s="34"/>
      <c r="D16" s="34" t="s">
        <v>70</v>
      </c>
      <c r="E16" s="43" t="s">
        <v>71</v>
      </c>
      <c r="F16" s="25">
        <v>40000</v>
      </c>
      <c r="G16" s="25">
        <v>0</v>
      </c>
      <c r="H16" s="19">
        <f t="shared" si="0"/>
        <v>0</v>
      </c>
      <c r="M16" s="17"/>
      <c r="N16" s="7"/>
      <c r="O16" s="8"/>
      <c r="P16" s="8"/>
      <c r="Q16" s="9"/>
      <c r="R16" s="10"/>
      <c r="S16" s="10"/>
      <c r="T16" s="11"/>
      <c r="U16" s="17"/>
    </row>
    <row r="17" spans="2:21" s="2" customFormat="1" ht="69" customHeight="1" x14ac:dyDescent="0.2">
      <c r="B17" s="32"/>
      <c r="C17" s="34"/>
      <c r="D17" s="34" t="s">
        <v>72</v>
      </c>
      <c r="E17" s="54" t="s">
        <v>73</v>
      </c>
      <c r="F17" s="25">
        <v>18000</v>
      </c>
      <c r="G17" s="25">
        <v>14594</v>
      </c>
      <c r="H17" s="19">
        <f t="shared" si="0"/>
        <v>0.81077777777777782</v>
      </c>
      <c r="M17" s="17"/>
      <c r="N17" s="7"/>
      <c r="O17" s="8"/>
      <c r="P17" s="8"/>
      <c r="Q17" s="9"/>
      <c r="R17" s="10"/>
      <c r="S17" s="10"/>
      <c r="T17" s="11"/>
      <c r="U17" s="17"/>
    </row>
    <row r="18" spans="2:21" s="2" customFormat="1" ht="22.5" customHeight="1" x14ac:dyDescent="0.2">
      <c r="B18" s="32"/>
      <c r="C18" s="34" t="s">
        <v>264</v>
      </c>
      <c r="D18" s="34"/>
      <c r="E18" s="6" t="s">
        <v>76</v>
      </c>
      <c r="F18" s="25">
        <f>SUM(F19:F20)</f>
        <v>1034443</v>
      </c>
      <c r="G18" s="25">
        <f>SUM(G19:G20)</f>
        <v>2200000</v>
      </c>
      <c r="H18" s="19">
        <f t="shared" si="0"/>
        <v>2.1267484046970204</v>
      </c>
      <c r="M18" s="17"/>
      <c r="N18" s="7"/>
      <c r="O18" s="8"/>
      <c r="P18" s="8"/>
      <c r="Q18" s="9"/>
      <c r="R18" s="10"/>
      <c r="S18" s="10"/>
      <c r="T18" s="11"/>
      <c r="U18" s="17"/>
    </row>
    <row r="19" spans="2:21" s="2" customFormat="1" ht="29.25" customHeight="1" x14ac:dyDescent="0.2">
      <c r="B19" s="32"/>
      <c r="C19" s="34"/>
      <c r="D19" s="34" t="s">
        <v>144</v>
      </c>
      <c r="E19" s="6" t="s">
        <v>145</v>
      </c>
      <c r="F19" s="25">
        <v>1130</v>
      </c>
      <c r="G19" s="25">
        <v>0</v>
      </c>
      <c r="H19" s="19">
        <f t="shared" si="0"/>
        <v>0</v>
      </c>
      <c r="M19" s="17"/>
      <c r="N19" s="7"/>
      <c r="O19" s="8"/>
      <c r="P19" s="8"/>
      <c r="Q19" s="9"/>
      <c r="R19" s="10"/>
      <c r="S19" s="10"/>
      <c r="T19" s="11"/>
      <c r="U19" s="17"/>
    </row>
    <row r="20" spans="2:21" s="2" customFormat="1" ht="22.5" customHeight="1" x14ac:dyDescent="0.2">
      <c r="B20" s="32"/>
      <c r="C20" s="34"/>
      <c r="D20" s="34" t="s">
        <v>130</v>
      </c>
      <c r="E20" s="6" t="s">
        <v>131</v>
      </c>
      <c r="F20" s="25">
        <v>1033313</v>
      </c>
      <c r="G20" s="25">
        <v>2200000</v>
      </c>
      <c r="H20" s="19">
        <f t="shared" si="0"/>
        <v>2.1290741527494572</v>
      </c>
      <c r="M20" s="17"/>
      <c r="N20" s="7"/>
      <c r="O20" s="8"/>
      <c r="P20" s="8"/>
      <c r="Q20" s="9"/>
      <c r="R20" s="10"/>
      <c r="S20" s="10"/>
      <c r="T20" s="11"/>
      <c r="U20" s="17"/>
    </row>
    <row r="21" spans="2:21" s="2" customFormat="1" ht="25.5" customHeight="1" x14ac:dyDescent="0.2">
      <c r="B21" s="32"/>
      <c r="C21" s="34" t="s">
        <v>282</v>
      </c>
      <c r="D21" s="34"/>
      <c r="E21" s="6" t="s">
        <v>283</v>
      </c>
      <c r="F21" s="25">
        <f>SUM(F22:F22)</f>
        <v>15000</v>
      </c>
      <c r="G21" s="25">
        <f>SUM(G22:G22)</f>
        <v>0</v>
      </c>
      <c r="H21" s="19">
        <f t="shared" si="0"/>
        <v>0</v>
      </c>
      <c r="M21" s="17"/>
      <c r="N21" s="7"/>
      <c r="O21" s="8"/>
      <c r="P21" s="8"/>
      <c r="Q21" s="9"/>
      <c r="R21" s="10"/>
      <c r="S21" s="10"/>
      <c r="T21" s="11"/>
      <c r="U21" s="17"/>
    </row>
    <row r="22" spans="2:21" s="2" customFormat="1" ht="25.5" customHeight="1" x14ac:dyDescent="0.2">
      <c r="B22" s="32"/>
      <c r="C22" s="34"/>
      <c r="D22" s="34" t="s">
        <v>113</v>
      </c>
      <c r="E22" s="6" t="s">
        <v>286</v>
      </c>
      <c r="F22" s="25">
        <v>15000</v>
      </c>
      <c r="G22" s="25">
        <v>0</v>
      </c>
      <c r="H22" s="19">
        <f t="shared" si="0"/>
        <v>0</v>
      </c>
      <c r="M22" s="17"/>
      <c r="N22" s="7"/>
      <c r="O22" s="8"/>
      <c r="P22" s="8"/>
      <c r="Q22" s="9"/>
      <c r="R22" s="10"/>
      <c r="S22" s="10"/>
      <c r="T22" s="11"/>
      <c r="U22" s="17"/>
    </row>
    <row r="23" spans="2:21" s="2" customFormat="1" ht="25.5" customHeight="1" x14ac:dyDescent="0.2">
      <c r="B23" s="32"/>
      <c r="C23" s="34" t="s">
        <v>346</v>
      </c>
      <c r="D23" s="34"/>
      <c r="E23" s="6" t="s">
        <v>347</v>
      </c>
      <c r="F23" s="25">
        <f>F24</f>
        <v>0</v>
      </c>
      <c r="G23" s="25">
        <f>G24</f>
        <v>25000</v>
      </c>
      <c r="H23" s="19" t="s">
        <v>110</v>
      </c>
      <c r="M23" s="17"/>
      <c r="N23" s="7"/>
      <c r="O23" s="8"/>
      <c r="P23" s="8"/>
      <c r="Q23" s="9"/>
      <c r="R23" s="10"/>
      <c r="S23" s="10"/>
      <c r="T23" s="11"/>
      <c r="U23" s="17"/>
    </row>
    <row r="24" spans="2:21" s="2" customFormat="1" ht="25.5" customHeight="1" x14ac:dyDescent="0.2">
      <c r="B24" s="32"/>
      <c r="C24" s="34"/>
      <c r="D24" s="34" t="s">
        <v>70</v>
      </c>
      <c r="E24" s="6" t="s">
        <v>71</v>
      </c>
      <c r="F24" s="25">
        <v>0</v>
      </c>
      <c r="G24" s="25">
        <v>25000</v>
      </c>
      <c r="H24" s="19" t="s">
        <v>110</v>
      </c>
      <c r="M24" s="17"/>
      <c r="N24" s="7"/>
      <c r="O24" s="8"/>
      <c r="P24" s="8"/>
      <c r="Q24" s="9"/>
      <c r="R24" s="10"/>
      <c r="S24" s="10"/>
      <c r="T24" s="11"/>
      <c r="U24" s="17"/>
    </row>
    <row r="25" spans="2:21" s="2" customFormat="1" ht="25.5" customHeight="1" x14ac:dyDescent="0.2">
      <c r="B25" s="32"/>
      <c r="C25" s="34" t="s">
        <v>285</v>
      </c>
      <c r="D25" s="34"/>
      <c r="E25" s="40" t="s">
        <v>48</v>
      </c>
      <c r="F25" s="25">
        <f>SUM(F26:F27)</f>
        <v>1500</v>
      </c>
      <c r="G25" s="25">
        <f>SUM(G26:G27)</f>
        <v>680</v>
      </c>
      <c r="H25" s="19">
        <f t="shared" si="0"/>
        <v>0.45333333333333331</v>
      </c>
      <c r="M25" s="17"/>
      <c r="N25" s="7"/>
      <c r="O25" s="8"/>
      <c r="P25" s="8"/>
      <c r="Q25" s="9"/>
      <c r="R25" s="10"/>
      <c r="S25" s="10"/>
      <c r="T25" s="11"/>
      <c r="U25" s="17"/>
    </row>
    <row r="26" spans="2:21" s="2" customFormat="1" ht="25.5" customHeight="1" x14ac:dyDescent="0.2">
      <c r="B26" s="32"/>
      <c r="C26" s="34"/>
      <c r="D26" s="34" t="s">
        <v>70</v>
      </c>
      <c r="E26" s="40" t="s">
        <v>71</v>
      </c>
      <c r="F26" s="25">
        <v>0</v>
      </c>
      <c r="G26" s="25">
        <v>680</v>
      </c>
      <c r="H26" s="19" t="s">
        <v>110</v>
      </c>
      <c r="M26" s="17"/>
      <c r="N26" s="7"/>
      <c r="O26" s="8"/>
      <c r="P26" s="8"/>
      <c r="Q26" s="9"/>
      <c r="R26" s="10"/>
      <c r="S26" s="10"/>
      <c r="T26" s="11"/>
      <c r="U26" s="17"/>
    </row>
    <row r="27" spans="2:21" s="2" customFormat="1" ht="25.5" customHeight="1" x14ac:dyDescent="0.2">
      <c r="B27" s="32"/>
      <c r="C27" s="34"/>
      <c r="D27" s="34" t="s">
        <v>113</v>
      </c>
      <c r="E27" s="6" t="s">
        <v>286</v>
      </c>
      <c r="F27" s="25">
        <v>1500</v>
      </c>
      <c r="G27" s="25">
        <v>0</v>
      </c>
      <c r="H27" s="19">
        <f t="shared" si="0"/>
        <v>0</v>
      </c>
      <c r="M27" s="17"/>
      <c r="N27" s="7"/>
      <c r="O27" s="8"/>
      <c r="P27" s="8"/>
      <c r="Q27" s="9"/>
      <c r="R27" s="10"/>
      <c r="S27" s="10"/>
      <c r="T27" s="11"/>
      <c r="U27" s="17"/>
    </row>
    <row r="28" spans="2:21" s="2" customFormat="1" ht="21.75" customHeight="1" x14ac:dyDescent="0.2">
      <c r="B28" s="32" t="s">
        <v>84</v>
      </c>
      <c r="C28" s="32"/>
      <c r="D28" s="32"/>
      <c r="E28" s="42" t="s">
        <v>85</v>
      </c>
      <c r="F28" s="27">
        <f>SUM(F29)</f>
        <v>24562</v>
      </c>
      <c r="G28" s="27">
        <f>SUM(G29)</f>
        <v>3826551</v>
      </c>
      <c r="H28" s="65">
        <f t="shared" si="0"/>
        <v>155.79150720625356</v>
      </c>
      <c r="M28" s="17"/>
      <c r="N28" s="7"/>
      <c r="O28" s="8"/>
      <c r="P28" s="8"/>
      <c r="Q28" s="9"/>
      <c r="R28" s="10"/>
      <c r="S28" s="10"/>
      <c r="T28" s="11"/>
      <c r="U28" s="17"/>
    </row>
    <row r="29" spans="2:21" s="2" customFormat="1" ht="21.75" customHeight="1" x14ac:dyDescent="0.2">
      <c r="B29" s="32"/>
      <c r="C29" s="34" t="s">
        <v>86</v>
      </c>
      <c r="D29" s="32"/>
      <c r="E29" s="6" t="s">
        <v>87</v>
      </c>
      <c r="F29" s="25">
        <f>SUM(F30:F35)</f>
        <v>24562</v>
      </c>
      <c r="G29" s="25">
        <f>SUM(G30:G35)</f>
        <v>3826551</v>
      </c>
      <c r="H29" s="19">
        <f t="shared" si="0"/>
        <v>155.79150720625356</v>
      </c>
      <c r="M29" s="17"/>
      <c r="N29" s="7"/>
      <c r="O29" s="8"/>
      <c r="P29" s="8"/>
      <c r="Q29" s="9"/>
      <c r="R29" s="10"/>
      <c r="S29" s="10"/>
      <c r="T29" s="11"/>
      <c r="U29" s="17"/>
    </row>
    <row r="30" spans="2:21" s="2" customFormat="1" ht="21.75" customHeight="1" x14ac:dyDescent="0.2">
      <c r="B30" s="32"/>
      <c r="C30" s="34"/>
      <c r="D30" s="34" t="s">
        <v>70</v>
      </c>
      <c r="E30" s="6" t="s">
        <v>88</v>
      </c>
      <c r="F30" s="25">
        <v>8000</v>
      </c>
      <c r="G30" s="25">
        <v>0</v>
      </c>
      <c r="H30" s="19">
        <f t="shared" si="0"/>
        <v>0</v>
      </c>
      <c r="M30" s="17"/>
      <c r="N30" s="7"/>
      <c r="O30" s="8"/>
      <c r="P30" s="8"/>
      <c r="Q30" s="9"/>
      <c r="R30" s="10"/>
      <c r="S30" s="10"/>
      <c r="T30" s="11"/>
      <c r="U30" s="17"/>
    </row>
    <row r="31" spans="2:21" s="2" customFormat="1" ht="89.25" x14ac:dyDescent="0.2">
      <c r="B31" s="32"/>
      <c r="C31" s="34"/>
      <c r="D31" s="34" t="s">
        <v>287</v>
      </c>
      <c r="E31" s="54" t="s">
        <v>288</v>
      </c>
      <c r="F31" s="25">
        <v>1603</v>
      </c>
      <c r="G31" s="25">
        <v>388765</v>
      </c>
      <c r="H31" s="19">
        <f t="shared" si="0"/>
        <v>242.52339363693076</v>
      </c>
      <c r="T31" s="11"/>
    </row>
    <row r="32" spans="2:21" s="2" customFormat="1" ht="78" customHeight="1" x14ac:dyDescent="0.2">
      <c r="B32" s="32"/>
      <c r="C32" s="34"/>
      <c r="D32" s="34" t="s">
        <v>289</v>
      </c>
      <c r="E32" s="54" t="s">
        <v>288</v>
      </c>
      <c r="F32" s="25">
        <v>9082</v>
      </c>
      <c r="G32" s="25">
        <v>2202923</v>
      </c>
      <c r="H32" s="19">
        <f t="shared" si="0"/>
        <v>242.55923805329223</v>
      </c>
      <c r="T32" s="11"/>
    </row>
    <row r="33" spans="2:20" s="2" customFormat="1" ht="78" customHeight="1" x14ac:dyDescent="0.2">
      <c r="B33" s="32"/>
      <c r="C33" s="34"/>
      <c r="D33" s="34" t="s">
        <v>62</v>
      </c>
      <c r="E33" s="54" t="s">
        <v>65</v>
      </c>
      <c r="F33" s="25">
        <v>0</v>
      </c>
      <c r="G33" s="25">
        <v>1049629</v>
      </c>
      <c r="H33" s="19" t="s">
        <v>110</v>
      </c>
      <c r="T33" s="11"/>
    </row>
    <row r="34" spans="2:20" s="2" customFormat="1" ht="78" customHeight="1" x14ac:dyDescent="0.2">
      <c r="B34" s="32"/>
      <c r="C34" s="34"/>
      <c r="D34" s="34" t="s">
        <v>63</v>
      </c>
      <c r="E34" s="54" t="s">
        <v>65</v>
      </c>
      <c r="F34" s="25">
        <v>0</v>
      </c>
      <c r="G34" s="25">
        <v>185234</v>
      </c>
      <c r="H34" s="19" t="s">
        <v>110</v>
      </c>
      <c r="T34" s="11"/>
    </row>
    <row r="35" spans="2:20" s="2" customFormat="1" ht="31.5" customHeight="1" x14ac:dyDescent="0.2">
      <c r="B35" s="32"/>
      <c r="C35" s="34"/>
      <c r="D35" s="34" t="s">
        <v>265</v>
      </c>
      <c r="E35" s="6" t="s">
        <v>266</v>
      </c>
      <c r="F35" s="25">
        <v>5877</v>
      </c>
      <c r="G35" s="25">
        <v>0</v>
      </c>
      <c r="H35" s="19">
        <f t="shared" si="0"/>
        <v>0</v>
      </c>
      <c r="M35" s="7"/>
      <c r="N35" s="8"/>
      <c r="O35" s="8"/>
      <c r="P35" s="23"/>
      <c r="Q35" s="10"/>
      <c r="R35" s="10"/>
      <c r="S35" s="11"/>
      <c r="T35" s="11"/>
    </row>
    <row r="36" spans="2:20" s="2" customFormat="1" ht="26.25" customHeight="1" x14ac:dyDescent="0.2">
      <c r="B36" s="32" t="s">
        <v>90</v>
      </c>
      <c r="C36" s="34"/>
      <c r="D36" s="34"/>
      <c r="E36" s="47" t="s">
        <v>91</v>
      </c>
      <c r="F36" s="27">
        <f>SUM(F39,F37)</f>
        <v>5044214</v>
      </c>
      <c r="G36" s="27">
        <f>SUM(G39,G37)</f>
        <v>3835000</v>
      </c>
      <c r="H36" s="65">
        <f t="shared" si="0"/>
        <v>0.76027702234679184</v>
      </c>
      <c r="M36" s="17"/>
      <c r="N36" s="7"/>
      <c r="O36" s="8"/>
      <c r="P36" s="8"/>
      <c r="Q36" s="9"/>
      <c r="R36" s="10"/>
      <c r="S36" s="10"/>
      <c r="T36" s="11"/>
    </row>
    <row r="37" spans="2:20" s="2" customFormat="1" ht="25.5" x14ac:dyDescent="0.2">
      <c r="B37" s="32"/>
      <c r="C37" s="34" t="s">
        <v>291</v>
      </c>
      <c r="D37" s="34"/>
      <c r="E37" s="6" t="s">
        <v>292</v>
      </c>
      <c r="F37" s="25">
        <f>SUM(F38:F38)</f>
        <v>7636</v>
      </c>
      <c r="G37" s="25">
        <f>SUM(G38:G38)</f>
        <v>0</v>
      </c>
      <c r="H37" s="19">
        <f t="shared" si="0"/>
        <v>0</v>
      </c>
      <c r="M37" s="17"/>
      <c r="N37" s="7"/>
      <c r="O37" s="8"/>
      <c r="P37" s="8"/>
      <c r="Q37" s="9"/>
      <c r="R37" s="10"/>
      <c r="S37" s="10"/>
      <c r="T37" s="11"/>
    </row>
    <row r="38" spans="2:20" s="2" customFormat="1" ht="26.25" customHeight="1" x14ac:dyDescent="0.2">
      <c r="B38" s="32"/>
      <c r="C38" s="34"/>
      <c r="D38" s="34" t="s">
        <v>265</v>
      </c>
      <c r="E38" s="6" t="s">
        <v>266</v>
      </c>
      <c r="F38" s="25">
        <v>7636</v>
      </c>
      <c r="G38" s="25">
        <v>0</v>
      </c>
      <c r="H38" s="19">
        <f t="shared" si="0"/>
        <v>0</v>
      </c>
      <c r="M38" s="17"/>
      <c r="N38" s="7"/>
      <c r="O38" s="8"/>
      <c r="P38" s="8"/>
      <c r="Q38" s="9"/>
      <c r="R38" s="10"/>
      <c r="S38" s="10"/>
      <c r="T38" s="11"/>
    </row>
    <row r="39" spans="2:20" s="2" customFormat="1" ht="21" customHeight="1" x14ac:dyDescent="0.2">
      <c r="B39" s="32"/>
      <c r="C39" s="34" t="s">
        <v>92</v>
      </c>
      <c r="D39" s="34"/>
      <c r="E39" s="40" t="s">
        <v>93</v>
      </c>
      <c r="F39" s="25">
        <f>SUM(F40:F50)</f>
        <v>5036578</v>
      </c>
      <c r="G39" s="25">
        <f>SUM(G40:G50)</f>
        <v>3835000</v>
      </c>
      <c r="H39" s="19">
        <f t="shared" si="0"/>
        <v>0.76142968499644004</v>
      </c>
      <c r="N39" s="7"/>
      <c r="O39" s="8"/>
      <c r="P39" s="8"/>
      <c r="Q39" s="9"/>
      <c r="R39" s="10"/>
      <c r="S39" s="10"/>
      <c r="T39" s="11"/>
    </row>
    <row r="40" spans="2:20" s="2" customFormat="1" ht="31.5" customHeight="1" x14ac:dyDescent="0.2">
      <c r="B40" s="32"/>
      <c r="C40" s="34"/>
      <c r="D40" s="34" t="s">
        <v>94</v>
      </c>
      <c r="E40" s="6" t="s">
        <v>95</v>
      </c>
      <c r="F40" s="25">
        <v>245000</v>
      </c>
      <c r="G40" s="25">
        <v>255000</v>
      </c>
      <c r="H40" s="19">
        <f t="shared" si="0"/>
        <v>1.0408163265306123</v>
      </c>
      <c r="N40" s="7"/>
      <c r="O40" s="8"/>
      <c r="P40" s="8"/>
      <c r="Q40" s="9"/>
      <c r="R40" s="10"/>
      <c r="S40" s="10"/>
      <c r="T40" s="11"/>
    </row>
    <row r="41" spans="2:20" s="2" customFormat="1" ht="39" customHeight="1" x14ac:dyDescent="0.2">
      <c r="B41" s="32"/>
      <c r="C41" s="34"/>
      <c r="D41" s="34" t="s">
        <v>60</v>
      </c>
      <c r="E41" s="6" t="s">
        <v>61</v>
      </c>
      <c r="F41" s="25">
        <v>320000</v>
      </c>
      <c r="G41" s="25">
        <v>200000</v>
      </c>
      <c r="H41" s="19">
        <f t="shared" si="0"/>
        <v>0.625</v>
      </c>
      <c r="N41" s="7"/>
      <c r="O41" s="8"/>
      <c r="P41" s="8"/>
      <c r="Q41" s="9"/>
      <c r="R41" s="10"/>
      <c r="S41" s="10"/>
      <c r="T41" s="11"/>
    </row>
    <row r="42" spans="2:20" s="2" customFormat="1" ht="32.25" customHeight="1" x14ac:dyDescent="0.2">
      <c r="B42" s="32"/>
      <c r="C42" s="34"/>
      <c r="D42" s="34" t="s">
        <v>96</v>
      </c>
      <c r="E42" s="6" t="s">
        <v>97</v>
      </c>
      <c r="F42" s="25">
        <v>2223000</v>
      </c>
      <c r="G42" s="25">
        <v>1390000</v>
      </c>
      <c r="H42" s="19">
        <f t="shared" si="0"/>
        <v>0.62528115159694109</v>
      </c>
      <c r="N42" s="7"/>
      <c r="O42" s="8"/>
      <c r="P42" s="8"/>
      <c r="Q42" s="9"/>
      <c r="R42" s="10"/>
      <c r="S42" s="10"/>
      <c r="T42" s="11"/>
    </row>
    <row r="43" spans="2:20" s="2" customFormat="1" ht="41.25" customHeight="1" x14ac:dyDescent="0.2">
      <c r="B43" s="32"/>
      <c r="C43" s="34"/>
      <c r="D43" s="34" t="s">
        <v>98</v>
      </c>
      <c r="E43" s="6" t="s">
        <v>99</v>
      </c>
      <c r="F43" s="25">
        <v>1166</v>
      </c>
      <c r="G43" s="25">
        <v>0</v>
      </c>
      <c r="H43" s="19">
        <f t="shared" si="0"/>
        <v>0</v>
      </c>
      <c r="N43" s="7"/>
      <c r="O43" s="8"/>
      <c r="P43" s="8"/>
      <c r="Q43" s="9"/>
      <c r="R43" s="10"/>
      <c r="S43" s="10"/>
      <c r="T43" s="11"/>
    </row>
    <row r="44" spans="2:20" s="2" customFormat="1" ht="21.75" customHeight="1" x14ac:dyDescent="0.2">
      <c r="B44" s="32"/>
      <c r="C44" s="34"/>
      <c r="D44" s="34" t="s">
        <v>70</v>
      </c>
      <c r="E44" s="6" t="s">
        <v>88</v>
      </c>
      <c r="F44" s="25">
        <v>850000</v>
      </c>
      <c r="G44" s="25">
        <v>850000</v>
      </c>
      <c r="H44" s="19">
        <f t="shared" si="0"/>
        <v>1</v>
      </c>
      <c r="N44" s="7"/>
      <c r="O44" s="8"/>
      <c r="P44" s="8"/>
      <c r="Q44" s="9"/>
      <c r="R44" s="10"/>
      <c r="S44" s="10"/>
      <c r="T44" s="11"/>
    </row>
    <row r="45" spans="2:20" s="2" customFormat="1" ht="63.75" customHeight="1" x14ac:dyDescent="0.2">
      <c r="B45" s="32"/>
      <c r="C45" s="34"/>
      <c r="D45" s="34" t="s">
        <v>72</v>
      </c>
      <c r="E45" s="6" t="s">
        <v>73</v>
      </c>
      <c r="F45" s="25">
        <v>370000</v>
      </c>
      <c r="G45" s="25">
        <v>370000</v>
      </c>
      <c r="H45" s="19">
        <f t="shared" si="0"/>
        <v>1</v>
      </c>
      <c r="N45" s="7"/>
      <c r="O45" s="8"/>
      <c r="P45" s="8"/>
      <c r="Q45" s="9"/>
      <c r="R45" s="10"/>
      <c r="S45" s="10"/>
      <c r="T45" s="11"/>
    </row>
    <row r="46" spans="2:20" s="2" customFormat="1" ht="23.25" customHeight="1" x14ac:dyDescent="0.2">
      <c r="B46" s="32"/>
      <c r="C46" s="34"/>
      <c r="D46" s="34" t="s">
        <v>74</v>
      </c>
      <c r="E46" s="6" t="s">
        <v>75</v>
      </c>
      <c r="F46" s="25">
        <v>20000</v>
      </c>
      <c r="G46" s="25">
        <v>20000</v>
      </c>
      <c r="H46" s="19">
        <f t="shared" si="0"/>
        <v>1</v>
      </c>
      <c r="N46" s="7"/>
      <c r="O46" s="8"/>
      <c r="P46" s="8"/>
      <c r="Q46" s="9"/>
      <c r="R46" s="10"/>
      <c r="S46" s="10"/>
      <c r="T46" s="11"/>
    </row>
    <row r="47" spans="2:20" s="2" customFormat="1" ht="23.25" customHeight="1" x14ac:dyDescent="0.2">
      <c r="B47" s="32"/>
      <c r="C47" s="34"/>
      <c r="D47" s="34" t="s">
        <v>89</v>
      </c>
      <c r="E47" s="40" t="s">
        <v>64</v>
      </c>
      <c r="F47" s="25">
        <v>5000</v>
      </c>
      <c r="G47" s="25">
        <v>0</v>
      </c>
      <c r="H47" s="19">
        <f t="shared" si="0"/>
        <v>0</v>
      </c>
      <c r="N47" s="7"/>
      <c r="O47" s="8"/>
      <c r="P47" s="8"/>
      <c r="Q47" s="9"/>
      <c r="R47" s="10"/>
      <c r="S47" s="10"/>
      <c r="T47" s="11"/>
    </row>
    <row r="48" spans="2:20" s="2" customFormat="1" ht="27" customHeight="1" x14ac:dyDescent="0.2">
      <c r="B48" s="32"/>
      <c r="C48" s="34"/>
      <c r="D48" s="34" t="s">
        <v>113</v>
      </c>
      <c r="E48" s="40" t="s">
        <v>267</v>
      </c>
      <c r="F48" s="25">
        <v>400</v>
      </c>
      <c r="G48" s="25">
        <v>0</v>
      </c>
      <c r="H48" s="19">
        <f t="shared" si="0"/>
        <v>0</v>
      </c>
      <c r="N48" s="7"/>
      <c r="O48" s="8"/>
      <c r="P48" s="8"/>
      <c r="Q48" s="9"/>
      <c r="R48" s="10"/>
      <c r="S48" s="10"/>
      <c r="T48" s="11"/>
    </row>
    <row r="49" spans="2:20" s="2" customFormat="1" ht="23.25" customHeight="1" x14ac:dyDescent="0.2">
      <c r="B49" s="32"/>
      <c r="C49" s="34"/>
      <c r="D49" s="34" t="s">
        <v>105</v>
      </c>
      <c r="E49" s="40" t="s">
        <v>323</v>
      </c>
      <c r="F49" s="25">
        <v>2012</v>
      </c>
      <c r="G49" s="25">
        <v>0</v>
      </c>
      <c r="H49" s="19">
        <f t="shared" si="0"/>
        <v>0</v>
      </c>
      <c r="N49" s="7"/>
      <c r="O49" s="8"/>
      <c r="P49" s="8"/>
      <c r="Q49" s="9"/>
      <c r="R49" s="10"/>
      <c r="S49" s="10"/>
      <c r="T49" s="11"/>
    </row>
    <row r="50" spans="2:20" s="2" customFormat="1" ht="51" x14ac:dyDescent="0.2">
      <c r="B50" s="32"/>
      <c r="C50" s="34"/>
      <c r="D50" s="34" t="s">
        <v>108</v>
      </c>
      <c r="E50" s="6" t="s">
        <v>109</v>
      </c>
      <c r="F50" s="25">
        <v>1000000</v>
      </c>
      <c r="G50" s="25">
        <v>750000</v>
      </c>
      <c r="H50" s="19">
        <f t="shared" si="0"/>
        <v>0.75</v>
      </c>
      <c r="N50" s="7"/>
      <c r="O50" s="8"/>
      <c r="P50" s="8"/>
      <c r="Q50" s="9"/>
      <c r="R50" s="10"/>
      <c r="S50" s="10"/>
      <c r="T50" s="11"/>
    </row>
    <row r="51" spans="2:20" s="2" customFormat="1" ht="24" customHeight="1" x14ac:dyDescent="0.2">
      <c r="B51" s="32" t="s">
        <v>111</v>
      </c>
      <c r="C51" s="34"/>
      <c r="D51" s="34"/>
      <c r="E51" s="42" t="s">
        <v>112</v>
      </c>
      <c r="F51" s="27">
        <f>SUM(F54,F56,F52)</f>
        <v>463952</v>
      </c>
      <c r="G51" s="27">
        <f>SUM(G54,G56,G52)</f>
        <v>400000</v>
      </c>
      <c r="H51" s="65">
        <f t="shared" si="0"/>
        <v>0.8621581542918233</v>
      </c>
      <c r="N51" s="7"/>
      <c r="O51" s="8"/>
      <c r="P51" s="8"/>
      <c r="Q51" s="9"/>
      <c r="R51" s="10"/>
      <c r="S51" s="10"/>
      <c r="T51" s="11"/>
    </row>
    <row r="52" spans="2:20" s="2" customFormat="1" ht="24" customHeight="1" x14ac:dyDescent="0.2">
      <c r="B52" s="34"/>
      <c r="C52" s="34" t="s">
        <v>115</v>
      </c>
      <c r="D52" s="34"/>
      <c r="E52" s="6" t="s">
        <v>116</v>
      </c>
      <c r="F52" s="25">
        <f>SUM(F53:F53)</f>
        <v>15952</v>
      </c>
      <c r="G52" s="25">
        <f t="shared" ref="G52" si="1">SUM(G53:G53)</f>
        <v>0</v>
      </c>
      <c r="H52" s="19">
        <f t="shared" si="0"/>
        <v>0</v>
      </c>
      <c r="N52" s="7"/>
      <c r="O52" s="8"/>
      <c r="P52" s="8"/>
      <c r="Q52" s="9"/>
      <c r="R52" s="10"/>
      <c r="S52" s="10"/>
      <c r="T52" s="11"/>
    </row>
    <row r="53" spans="2:20" s="2" customFormat="1" ht="24" customHeight="1" x14ac:dyDescent="0.2">
      <c r="B53" s="34"/>
      <c r="C53" s="34"/>
      <c r="D53" s="34" t="s">
        <v>113</v>
      </c>
      <c r="E53" s="40" t="s">
        <v>267</v>
      </c>
      <c r="F53" s="25">
        <v>15952</v>
      </c>
      <c r="G53" s="25">
        <v>0</v>
      </c>
      <c r="H53" s="19">
        <f t="shared" si="0"/>
        <v>0</v>
      </c>
      <c r="N53" s="7"/>
      <c r="O53" s="8"/>
      <c r="P53" s="8"/>
      <c r="Q53" s="9"/>
      <c r="R53" s="10"/>
      <c r="S53" s="10"/>
      <c r="T53" s="11"/>
    </row>
    <row r="54" spans="2:20" s="2" customFormat="1" ht="25.5" customHeight="1" x14ac:dyDescent="0.2">
      <c r="B54" s="32"/>
      <c r="C54" s="34" t="s">
        <v>119</v>
      </c>
      <c r="D54" s="34"/>
      <c r="E54" s="6" t="s">
        <v>120</v>
      </c>
      <c r="F54" s="25">
        <f>SUM(F55:F55)</f>
        <v>200000</v>
      </c>
      <c r="G54" s="25">
        <f>SUM(G55:G55)</f>
        <v>200000</v>
      </c>
      <c r="H54" s="19">
        <f t="shared" si="0"/>
        <v>1</v>
      </c>
      <c r="N54" s="7"/>
      <c r="O54" s="8"/>
      <c r="P54" s="8"/>
      <c r="Q54" s="9"/>
      <c r="R54" s="10"/>
      <c r="S54" s="10"/>
      <c r="T54" s="11"/>
    </row>
    <row r="55" spans="2:20" s="2" customFormat="1" ht="40.5" customHeight="1" x14ac:dyDescent="0.2">
      <c r="B55" s="32"/>
      <c r="C55" s="34"/>
      <c r="D55" s="34" t="s">
        <v>60</v>
      </c>
      <c r="E55" s="6" t="s">
        <v>61</v>
      </c>
      <c r="F55" s="25">
        <v>200000</v>
      </c>
      <c r="G55" s="25">
        <v>200000</v>
      </c>
      <c r="H55" s="19">
        <f t="shared" si="0"/>
        <v>1</v>
      </c>
      <c r="N55" s="7"/>
      <c r="O55" s="8"/>
      <c r="P55" s="8"/>
      <c r="Q55" s="9"/>
      <c r="R55" s="10"/>
      <c r="S55" s="10"/>
      <c r="T55" s="11"/>
    </row>
    <row r="56" spans="2:20" s="2" customFormat="1" ht="20.25" customHeight="1" x14ac:dyDescent="0.2">
      <c r="B56" s="32"/>
      <c r="C56" s="34" t="s">
        <v>123</v>
      </c>
      <c r="D56" s="34"/>
      <c r="E56" s="6" t="s">
        <v>48</v>
      </c>
      <c r="F56" s="25">
        <f>SUM(F57)</f>
        <v>248000</v>
      </c>
      <c r="G56" s="25">
        <f>SUM(G57)</f>
        <v>200000</v>
      </c>
      <c r="H56" s="19">
        <f t="shared" si="0"/>
        <v>0.80645161290322576</v>
      </c>
      <c r="N56" s="7"/>
      <c r="O56" s="8"/>
      <c r="P56" s="8"/>
      <c r="Q56" s="9"/>
      <c r="R56" s="10"/>
      <c r="S56" s="10"/>
      <c r="T56" s="11"/>
    </row>
    <row r="57" spans="2:20" s="2" customFormat="1" ht="23.25" customHeight="1" x14ac:dyDescent="0.2">
      <c r="B57" s="32"/>
      <c r="C57" s="34"/>
      <c r="D57" s="34" t="s">
        <v>70</v>
      </c>
      <c r="E57" s="6" t="s">
        <v>88</v>
      </c>
      <c r="F57" s="25">
        <v>248000</v>
      </c>
      <c r="G57" s="25">
        <v>200000</v>
      </c>
      <c r="H57" s="19">
        <f t="shared" si="0"/>
        <v>0.80645161290322576</v>
      </c>
      <c r="N57" s="7"/>
      <c r="O57" s="8"/>
      <c r="P57" s="8"/>
      <c r="Q57" s="9"/>
      <c r="R57" s="10"/>
      <c r="S57" s="10"/>
      <c r="T57" s="11"/>
    </row>
    <row r="58" spans="2:20" s="2" customFormat="1" ht="23.25" customHeight="1" x14ac:dyDescent="0.2">
      <c r="B58" s="32" t="s">
        <v>124</v>
      </c>
      <c r="C58" s="34"/>
      <c r="D58" s="34"/>
      <c r="E58" s="42" t="s">
        <v>125</v>
      </c>
      <c r="F58" s="27">
        <f>SUM(F59,F64,F72,F61)</f>
        <v>522865</v>
      </c>
      <c r="G58" s="27">
        <f>SUM(G59,G64,G72,G61)</f>
        <v>166500</v>
      </c>
      <c r="H58" s="65">
        <f t="shared" si="0"/>
        <v>0.31843783768276707</v>
      </c>
      <c r="N58" s="7"/>
      <c r="O58" s="8"/>
      <c r="P58" s="8"/>
      <c r="Q58" s="9"/>
      <c r="R58" s="10"/>
      <c r="S58" s="10"/>
      <c r="T58" s="11"/>
    </row>
    <row r="59" spans="2:20" s="2" customFormat="1" ht="23.25" customHeight="1" x14ac:dyDescent="0.2">
      <c r="B59" s="32"/>
      <c r="C59" s="34" t="s">
        <v>126</v>
      </c>
      <c r="D59" s="34"/>
      <c r="E59" s="6" t="s">
        <v>127</v>
      </c>
      <c r="F59" s="25">
        <f>SUM(F60)</f>
        <v>300</v>
      </c>
      <c r="G59" s="25">
        <f>SUM(G60)</f>
        <v>200</v>
      </c>
      <c r="H59" s="19">
        <f t="shared" ref="H59:H109" si="2">G59/F59</f>
        <v>0.66666666666666663</v>
      </c>
      <c r="N59" s="7"/>
      <c r="O59" s="8"/>
      <c r="P59" s="8"/>
      <c r="Q59" s="9"/>
      <c r="R59" s="10"/>
      <c r="S59" s="10"/>
      <c r="T59" s="11"/>
    </row>
    <row r="60" spans="2:20" s="2" customFormat="1" ht="51" x14ac:dyDescent="0.2">
      <c r="B60" s="32"/>
      <c r="C60" s="34"/>
      <c r="D60" s="34" t="s">
        <v>108</v>
      </c>
      <c r="E60" s="6" t="s">
        <v>109</v>
      </c>
      <c r="F60" s="25">
        <v>300</v>
      </c>
      <c r="G60" s="25">
        <v>200</v>
      </c>
      <c r="H60" s="19">
        <f t="shared" si="2"/>
        <v>0.66666666666666663</v>
      </c>
      <c r="N60" s="7"/>
      <c r="O60" s="8"/>
      <c r="P60" s="8"/>
      <c r="Q60" s="9"/>
      <c r="R60" s="10"/>
      <c r="S60" s="10"/>
      <c r="T60" s="11"/>
    </row>
    <row r="61" spans="2:20" s="2" customFormat="1" ht="24" customHeight="1" x14ac:dyDescent="0.2">
      <c r="B61" s="32"/>
      <c r="C61" s="34" t="s">
        <v>268</v>
      </c>
      <c r="D61" s="34"/>
      <c r="E61" s="6" t="s">
        <v>269</v>
      </c>
      <c r="F61" s="25">
        <f>SUM(F62:F63)</f>
        <v>60000</v>
      </c>
      <c r="G61" s="25">
        <f>SUM(G62:G63)</f>
        <v>0</v>
      </c>
      <c r="H61" s="19">
        <f t="shared" si="2"/>
        <v>0</v>
      </c>
      <c r="N61" s="7"/>
      <c r="O61" s="8"/>
      <c r="P61" s="8"/>
      <c r="Q61" s="9"/>
      <c r="R61" s="10"/>
      <c r="S61" s="10"/>
      <c r="T61" s="11"/>
    </row>
    <row r="62" spans="2:20" s="2" customFormat="1" ht="32.25" customHeight="1" x14ac:dyDescent="0.2">
      <c r="B62" s="32"/>
      <c r="C62" s="34"/>
      <c r="D62" s="34" t="s">
        <v>144</v>
      </c>
      <c r="E62" s="6" t="s">
        <v>145</v>
      </c>
      <c r="F62" s="25">
        <v>59000</v>
      </c>
      <c r="G62" s="25">
        <v>0</v>
      </c>
      <c r="H62" s="19">
        <f t="shared" si="2"/>
        <v>0</v>
      </c>
      <c r="N62" s="7"/>
      <c r="O62" s="8"/>
      <c r="P62" s="8"/>
      <c r="Q62" s="9"/>
      <c r="R62" s="10"/>
      <c r="S62" s="10"/>
      <c r="T62" s="11"/>
    </row>
    <row r="63" spans="2:20" s="2" customFormat="1" ht="39" customHeight="1" x14ac:dyDescent="0.2">
      <c r="B63" s="32"/>
      <c r="C63" s="34"/>
      <c r="D63" s="34" t="s">
        <v>82</v>
      </c>
      <c r="E63" s="6" t="s">
        <v>83</v>
      </c>
      <c r="F63" s="25">
        <v>1000</v>
      </c>
      <c r="G63" s="25">
        <v>0</v>
      </c>
      <c r="H63" s="19">
        <f t="shared" si="2"/>
        <v>0</v>
      </c>
      <c r="N63" s="7"/>
      <c r="O63" s="8"/>
      <c r="P63" s="8"/>
      <c r="Q63" s="9"/>
      <c r="R63" s="10"/>
      <c r="S63" s="10"/>
      <c r="T63" s="11"/>
    </row>
    <row r="64" spans="2:20" s="2" customFormat="1" ht="19.5" customHeight="1" x14ac:dyDescent="0.2">
      <c r="B64" s="32"/>
      <c r="C64" s="34" t="s">
        <v>128</v>
      </c>
      <c r="D64" s="34"/>
      <c r="E64" s="6" t="s">
        <v>129</v>
      </c>
      <c r="F64" s="25">
        <f>SUM(F65:F71)</f>
        <v>460665</v>
      </c>
      <c r="G64" s="25">
        <f>SUM(G66:G71)</f>
        <v>3744</v>
      </c>
      <c r="H64" s="19">
        <f t="shared" si="2"/>
        <v>8.127381068672463E-3</v>
      </c>
      <c r="N64" s="7"/>
      <c r="O64" s="8"/>
      <c r="P64" s="8"/>
      <c r="Q64" s="9"/>
      <c r="R64" s="10"/>
      <c r="S64" s="10"/>
      <c r="T64" s="11"/>
    </row>
    <row r="65" spans="2:20" s="2" customFormat="1" ht="28.5" customHeight="1" x14ac:dyDescent="0.2">
      <c r="B65" s="32"/>
      <c r="C65" s="34"/>
      <c r="D65" s="34" t="s">
        <v>144</v>
      </c>
      <c r="E65" s="6" t="s">
        <v>145</v>
      </c>
      <c r="F65" s="25">
        <v>3198</v>
      </c>
      <c r="G65" s="25">
        <v>0</v>
      </c>
      <c r="H65" s="19">
        <f t="shared" si="2"/>
        <v>0</v>
      </c>
      <c r="N65" s="7"/>
      <c r="O65" s="8"/>
      <c r="P65" s="8"/>
      <c r="Q65" s="9"/>
      <c r="R65" s="10"/>
      <c r="S65" s="10"/>
      <c r="T65" s="11"/>
    </row>
    <row r="66" spans="2:20" s="2" customFormat="1" ht="19.5" customHeight="1" x14ac:dyDescent="0.2">
      <c r="B66" s="32"/>
      <c r="C66" s="34"/>
      <c r="D66" s="34" t="s">
        <v>70</v>
      </c>
      <c r="E66" s="6" t="s">
        <v>88</v>
      </c>
      <c r="F66" s="25">
        <v>35000</v>
      </c>
      <c r="G66" s="25">
        <v>0</v>
      </c>
      <c r="H66" s="19">
        <f t="shared" si="2"/>
        <v>0</v>
      </c>
      <c r="N66" s="7"/>
      <c r="O66" s="8"/>
      <c r="P66" s="8"/>
      <c r="Q66" s="9"/>
      <c r="R66" s="10"/>
      <c r="S66" s="10"/>
      <c r="T66" s="11"/>
    </row>
    <row r="67" spans="2:20" s="2" customFormat="1" ht="67.5" customHeight="1" x14ac:dyDescent="0.2">
      <c r="B67" s="32"/>
      <c r="C67" s="34"/>
      <c r="D67" s="34" t="s">
        <v>72</v>
      </c>
      <c r="E67" s="6" t="s">
        <v>73</v>
      </c>
      <c r="F67" s="25">
        <v>60000</v>
      </c>
      <c r="G67" s="25">
        <v>0</v>
      </c>
      <c r="H67" s="19">
        <f t="shared" si="2"/>
        <v>0</v>
      </c>
      <c r="N67" s="7"/>
      <c r="O67" s="8"/>
      <c r="P67" s="8"/>
      <c r="Q67" s="9"/>
      <c r="R67" s="10"/>
      <c r="S67" s="10"/>
      <c r="T67" s="11"/>
    </row>
    <row r="68" spans="2:20" s="2" customFormat="1" ht="18" customHeight="1" x14ac:dyDescent="0.2">
      <c r="B68" s="32"/>
      <c r="C68" s="34"/>
      <c r="D68" s="34" t="s">
        <v>105</v>
      </c>
      <c r="E68" s="40" t="s">
        <v>323</v>
      </c>
      <c r="F68" s="25">
        <v>102000</v>
      </c>
      <c r="G68" s="25">
        <v>0</v>
      </c>
      <c r="H68" s="19">
        <f t="shared" si="2"/>
        <v>0</v>
      </c>
      <c r="N68" s="7"/>
      <c r="O68" s="8"/>
      <c r="P68" s="8"/>
      <c r="Q68" s="9"/>
      <c r="R68" s="10"/>
      <c r="S68" s="10"/>
      <c r="T68" s="11"/>
    </row>
    <row r="69" spans="2:20" s="2" customFormat="1" ht="81" customHeight="1" x14ac:dyDescent="0.2">
      <c r="B69" s="32"/>
      <c r="C69" s="34"/>
      <c r="D69" s="34" t="s">
        <v>287</v>
      </c>
      <c r="E69" s="54" t="s">
        <v>288</v>
      </c>
      <c r="F69" s="25">
        <v>18268</v>
      </c>
      <c r="G69" s="25">
        <v>0</v>
      </c>
      <c r="H69" s="19">
        <f t="shared" si="2"/>
        <v>0</v>
      </c>
      <c r="N69" s="7"/>
      <c r="O69" s="8"/>
      <c r="P69" s="8"/>
      <c r="Q69" s="9"/>
      <c r="R69" s="10"/>
      <c r="S69" s="10"/>
      <c r="T69" s="11"/>
    </row>
    <row r="70" spans="2:20" s="2" customFormat="1" ht="79.5" customHeight="1" x14ac:dyDescent="0.2">
      <c r="B70" s="32"/>
      <c r="C70" s="34"/>
      <c r="D70" s="34" t="s">
        <v>289</v>
      </c>
      <c r="E70" s="54" t="s">
        <v>288</v>
      </c>
      <c r="F70" s="25">
        <v>103509</v>
      </c>
      <c r="G70" s="25">
        <v>0</v>
      </c>
      <c r="H70" s="19">
        <f t="shared" si="2"/>
        <v>0</v>
      </c>
      <c r="N70" s="7"/>
      <c r="O70" s="8"/>
      <c r="P70" s="8"/>
      <c r="Q70" s="9"/>
      <c r="R70" s="10"/>
      <c r="S70" s="10"/>
      <c r="T70" s="11"/>
    </row>
    <row r="71" spans="2:20" s="2" customFormat="1" ht="78.75" customHeight="1" x14ac:dyDescent="0.2">
      <c r="B71" s="32"/>
      <c r="C71" s="34"/>
      <c r="D71" s="34" t="s">
        <v>62</v>
      </c>
      <c r="E71" s="6" t="s">
        <v>65</v>
      </c>
      <c r="F71" s="25">
        <v>138690</v>
      </c>
      <c r="G71" s="36">
        <v>3744</v>
      </c>
      <c r="H71" s="19">
        <f t="shared" si="2"/>
        <v>2.6995457495133029E-2</v>
      </c>
      <c r="N71" s="7"/>
      <c r="O71" s="8"/>
      <c r="P71" s="8"/>
      <c r="Q71" s="9"/>
      <c r="R71" s="10"/>
      <c r="S71" s="10"/>
      <c r="T71" s="11"/>
    </row>
    <row r="72" spans="2:20" s="2" customFormat="1" ht="18" customHeight="1" x14ac:dyDescent="0.2">
      <c r="B72" s="32"/>
      <c r="C72" s="34" t="s">
        <v>134</v>
      </c>
      <c r="D72" s="34"/>
      <c r="E72" s="40" t="s">
        <v>48</v>
      </c>
      <c r="F72" s="25">
        <f>SUM(F73:F78)</f>
        <v>1900</v>
      </c>
      <c r="G72" s="25">
        <f>SUM(G73:G78)</f>
        <v>162556</v>
      </c>
      <c r="H72" s="19">
        <f t="shared" si="2"/>
        <v>85.555789473684214</v>
      </c>
      <c r="N72" s="7"/>
      <c r="O72" s="8"/>
      <c r="P72" s="8"/>
      <c r="Q72" s="9"/>
      <c r="R72" s="10"/>
      <c r="S72" s="10"/>
      <c r="T72" s="11"/>
    </row>
    <row r="73" spans="2:20" s="2" customFormat="1" ht="27" customHeight="1" x14ac:dyDescent="0.2">
      <c r="B73" s="32"/>
      <c r="C73" s="34"/>
      <c r="D73" s="34" t="s">
        <v>144</v>
      </c>
      <c r="E73" s="40" t="s">
        <v>145</v>
      </c>
      <c r="F73" s="25">
        <v>0</v>
      </c>
      <c r="G73" s="25">
        <v>56256</v>
      </c>
      <c r="H73" s="19" t="s">
        <v>110</v>
      </c>
      <c r="N73" s="7"/>
      <c r="O73" s="8"/>
      <c r="P73" s="8"/>
      <c r="Q73" s="9"/>
      <c r="R73" s="10"/>
      <c r="S73" s="10"/>
      <c r="T73" s="11"/>
    </row>
    <row r="74" spans="2:20" s="2" customFormat="1" ht="42" customHeight="1" x14ac:dyDescent="0.2">
      <c r="B74" s="32"/>
      <c r="C74" s="34"/>
      <c r="D74" s="34" t="s">
        <v>82</v>
      </c>
      <c r="E74" s="40" t="s">
        <v>83</v>
      </c>
      <c r="F74" s="25">
        <v>0</v>
      </c>
      <c r="G74" s="25">
        <v>1300</v>
      </c>
      <c r="H74" s="19" t="s">
        <v>110</v>
      </c>
      <c r="N74" s="7"/>
      <c r="O74" s="8"/>
      <c r="P74" s="8"/>
      <c r="Q74" s="9"/>
      <c r="R74" s="10"/>
      <c r="S74" s="10"/>
      <c r="T74" s="11"/>
    </row>
    <row r="75" spans="2:20" s="2" customFormat="1" ht="43.5" customHeight="1" x14ac:dyDescent="0.2">
      <c r="B75" s="32"/>
      <c r="C75" s="34"/>
      <c r="D75" s="34" t="s">
        <v>98</v>
      </c>
      <c r="E75" s="40" t="s">
        <v>99</v>
      </c>
      <c r="F75" s="25">
        <v>500</v>
      </c>
      <c r="G75" s="25">
        <v>0</v>
      </c>
      <c r="H75" s="19">
        <f t="shared" si="2"/>
        <v>0</v>
      </c>
      <c r="N75" s="7"/>
      <c r="O75" s="8"/>
      <c r="P75" s="8"/>
      <c r="Q75" s="9"/>
      <c r="R75" s="10"/>
      <c r="S75" s="10"/>
      <c r="T75" s="11"/>
    </row>
    <row r="76" spans="2:20" s="2" customFormat="1" ht="27.75" customHeight="1" x14ac:dyDescent="0.2">
      <c r="B76" s="32"/>
      <c r="C76" s="34"/>
      <c r="D76" s="34" t="s">
        <v>100</v>
      </c>
      <c r="E76" s="6" t="s">
        <v>101</v>
      </c>
      <c r="F76" s="25">
        <v>1400</v>
      </c>
      <c r="G76" s="25">
        <v>0</v>
      </c>
      <c r="H76" s="19">
        <f t="shared" si="2"/>
        <v>0</v>
      </c>
      <c r="N76" s="7"/>
      <c r="O76" s="8"/>
      <c r="P76" s="8"/>
      <c r="Q76" s="9"/>
      <c r="R76" s="10"/>
      <c r="S76" s="10"/>
      <c r="T76" s="11"/>
    </row>
    <row r="77" spans="2:20" s="2" customFormat="1" ht="27.75" customHeight="1" x14ac:dyDescent="0.2">
      <c r="B77" s="32"/>
      <c r="C77" s="34"/>
      <c r="D77" s="34" t="s">
        <v>70</v>
      </c>
      <c r="E77" s="6" t="s">
        <v>88</v>
      </c>
      <c r="F77" s="25">
        <v>0</v>
      </c>
      <c r="G77" s="25">
        <v>45000</v>
      </c>
      <c r="H77" s="19" t="s">
        <v>110</v>
      </c>
      <c r="N77" s="7"/>
      <c r="O77" s="8"/>
      <c r="P77" s="8"/>
      <c r="Q77" s="9"/>
      <c r="R77" s="10"/>
      <c r="S77" s="10"/>
      <c r="T77" s="11"/>
    </row>
    <row r="78" spans="2:20" s="2" customFormat="1" ht="68.25" customHeight="1" x14ac:dyDescent="0.2">
      <c r="B78" s="32"/>
      <c r="C78" s="34"/>
      <c r="D78" s="34" t="s">
        <v>72</v>
      </c>
      <c r="E78" s="6" t="s">
        <v>73</v>
      </c>
      <c r="F78" s="25">
        <v>0</v>
      </c>
      <c r="G78" s="25">
        <v>60000</v>
      </c>
      <c r="H78" s="19" t="s">
        <v>110</v>
      </c>
      <c r="N78" s="7"/>
      <c r="O78" s="8"/>
      <c r="P78" s="8"/>
      <c r="Q78" s="9"/>
      <c r="R78" s="10"/>
      <c r="S78" s="10"/>
      <c r="T78" s="11"/>
    </row>
    <row r="79" spans="2:20" s="2" customFormat="1" ht="22.5" customHeight="1" x14ac:dyDescent="0.2">
      <c r="B79" s="32" t="s">
        <v>272</v>
      </c>
      <c r="C79" s="32"/>
      <c r="D79" s="32"/>
      <c r="E79" s="42" t="s">
        <v>137</v>
      </c>
      <c r="F79" s="27">
        <f>SUM(F80)</f>
        <v>10000</v>
      </c>
      <c r="G79" s="27">
        <f t="shared" ref="G79" si="3">SUM(G80)</f>
        <v>0</v>
      </c>
      <c r="H79" s="65">
        <f t="shared" si="2"/>
        <v>0</v>
      </c>
      <c r="N79" s="7"/>
      <c r="O79" s="8"/>
      <c r="P79" s="8"/>
      <c r="Q79" s="9"/>
      <c r="R79" s="10"/>
      <c r="S79" s="10"/>
      <c r="T79" s="11"/>
    </row>
    <row r="80" spans="2:20" s="2" customFormat="1" ht="21" customHeight="1" x14ac:dyDescent="0.2">
      <c r="B80" s="32"/>
      <c r="C80" s="34" t="s">
        <v>273</v>
      </c>
      <c r="D80" s="34"/>
      <c r="E80" s="6" t="s">
        <v>274</v>
      </c>
      <c r="F80" s="25">
        <f>SUM(F81)</f>
        <v>10000</v>
      </c>
      <c r="G80" s="25">
        <f>SUM(G81)</f>
        <v>0</v>
      </c>
      <c r="H80" s="19">
        <f t="shared" si="2"/>
        <v>0</v>
      </c>
      <c r="N80" s="7"/>
      <c r="O80" s="8"/>
      <c r="P80" s="8"/>
      <c r="Q80" s="9"/>
      <c r="R80" s="10"/>
      <c r="S80" s="10"/>
      <c r="T80" s="11"/>
    </row>
    <row r="81" spans="2:20" s="2" customFormat="1" ht="21" customHeight="1" x14ac:dyDescent="0.2">
      <c r="B81" s="32"/>
      <c r="C81" s="34"/>
      <c r="D81" s="34" t="s">
        <v>105</v>
      </c>
      <c r="E81" s="40" t="s">
        <v>323</v>
      </c>
      <c r="F81" s="25">
        <v>10000</v>
      </c>
      <c r="G81" s="25">
        <v>0</v>
      </c>
      <c r="H81" s="19">
        <f t="shared" si="2"/>
        <v>0</v>
      </c>
      <c r="N81" s="7"/>
      <c r="O81" s="8"/>
      <c r="P81" s="8"/>
      <c r="Q81" s="9"/>
      <c r="R81" s="10"/>
      <c r="S81" s="10"/>
      <c r="T81" s="11"/>
    </row>
    <row r="82" spans="2:20" s="2" customFormat="1" ht="27" customHeight="1" x14ac:dyDescent="0.2">
      <c r="B82" s="32" t="s">
        <v>138</v>
      </c>
      <c r="C82" s="32"/>
      <c r="D82" s="32"/>
      <c r="E82" s="47" t="s">
        <v>139</v>
      </c>
      <c r="F82" s="27">
        <f>SUM(F86,F88,F83,F90)</f>
        <v>55152</v>
      </c>
      <c r="G82" s="27">
        <f>SUM(G86,G88,G83,G90)</f>
        <v>22000</v>
      </c>
      <c r="H82" s="65">
        <f t="shared" si="2"/>
        <v>0.39889759210908038</v>
      </c>
      <c r="N82" s="7"/>
      <c r="O82" s="8"/>
      <c r="P82" s="8"/>
      <c r="Q82" s="9"/>
      <c r="R82" s="10"/>
      <c r="S82" s="10"/>
      <c r="T82" s="11"/>
    </row>
    <row r="83" spans="2:20" s="2" customFormat="1" ht="25.5" customHeight="1" x14ac:dyDescent="0.2">
      <c r="B83" s="32"/>
      <c r="C83" s="34" t="s">
        <v>293</v>
      </c>
      <c r="D83" s="34"/>
      <c r="E83" s="40" t="s">
        <v>294</v>
      </c>
      <c r="F83" s="25">
        <f>SUM(F84:F85)</f>
        <v>19233</v>
      </c>
      <c r="G83" s="25">
        <f t="shared" ref="G83" si="4">SUM(G84:G85)</f>
        <v>0</v>
      </c>
      <c r="H83" s="19">
        <f t="shared" si="2"/>
        <v>0</v>
      </c>
      <c r="N83" s="7"/>
      <c r="O83" s="8"/>
      <c r="P83" s="8"/>
      <c r="Q83" s="9"/>
      <c r="R83" s="10"/>
      <c r="S83" s="10"/>
      <c r="T83" s="11"/>
    </row>
    <row r="84" spans="2:20" s="2" customFormat="1" ht="75.75" customHeight="1" x14ac:dyDescent="0.2">
      <c r="B84" s="32"/>
      <c r="C84" s="32"/>
      <c r="D84" s="34" t="s">
        <v>287</v>
      </c>
      <c r="E84" s="54" t="s">
        <v>288</v>
      </c>
      <c r="F84" s="25">
        <v>2885</v>
      </c>
      <c r="G84" s="25">
        <v>0</v>
      </c>
      <c r="H84" s="19">
        <f t="shared" si="2"/>
        <v>0</v>
      </c>
      <c r="N84" s="7"/>
      <c r="O84" s="8"/>
      <c r="P84" s="8"/>
      <c r="Q84" s="9"/>
      <c r="R84" s="10"/>
      <c r="S84" s="10"/>
      <c r="T84" s="11"/>
    </row>
    <row r="85" spans="2:20" s="2" customFormat="1" ht="77.25" customHeight="1" x14ac:dyDescent="0.2">
      <c r="B85" s="32"/>
      <c r="C85" s="32"/>
      <c r="D85" s="34" t="s">
        <v>289</v>
      </c>
      <c r="E85" s="54" t="s">
        <v>288</v>
      </c>
      <c r="F85" s="25">
        <v>16348</v>
      </c>
      <c r="G85" s="25">
        <v>0</v>
      </c>
      <c r="H85" s="19">
        <f t="shared" si="2"/>
        <v>0</v>
      </c>
      <c r="N85" s="7"/>
      <c r="O85" s="8"/>
      <c r="P85" s="8"/>
      <c r="Q85" s="9"/>
      <c r="R85" s="10"/>
      <c r="S85" s="10"/>
      <c r="T85" s="11"/>
    </row>
    <row r="86" spans="2:20" s="2" customFormat="1" ht="25.5" x14ac:dyDescent="0.2">
      <c r="B86" s="32"/>
      <c r="C86" s="34" t="s">
        <v>140</v>
      </c>
      <c r="D86" s="34"/>
      <c r="E86" s="40" t="s">
        <v>141</v>
      </c>
      <c r="F86" s="25">
        <f>SUM(F87:F87)</f>
        <v>7790</v>
      </c>
      <c r="G86" s="25">
        <f>SUM(G87:G87)</f>
        <v>0</v>
      </c>
      <c r="H86" s="19">
        <f t="shared" si="2"/>
        <v>0</v>
      </c>
      <c r="N86" s="7"/>
      <c r="O86" s="8"/>
      <c r="P86" s="8"/>
      <c r="Q86" s="9"/>
      <c r="R86" s="10"/>
      <c r="S86" s="10"/>
      <c r="T86" s="11"/>
    </row>
    <row r="87" spans="2:20" s="2" customFormat="1" ht="18" customHeight="1" x14ac:dyDescent="0.2">
      <c r="B87" s="32"/>
      <c r="C87" s="34"/>
      <c r="D87" s="34" t="s">
        <v>89</v>
      </c>
      <c r="E87" s="40" t="s">
        <v>64</v>
      </c>
      <c r="F87" s="25">
        <v>7790</v>
      </c>
      <c r="G87" s="25">
        <v>0</v>
      </c>
      <c r="H87" s="19">
        <f t="shared" si="2"/>
        <v>0</v>
      </c>
      <c r="N87" s="7"/>
      <c r="O87" s="8"/>
      <c r="P87" s="8"/>
      <c r="Q87" s="9"/>
      <c r="R87" s="10"/>
      <c r="S87" s="10"/>
      <c r="T87" s="11"/>
    </row>
    <row r="88" spans="2:20" s="2" customFormat="1" ht="17.25" customHeight="1" x14ac:dyDescent="0.2">
      <c r="B88" s="32"/>
      <c r="C88" s="34" t="s">
        <v>142</v>
      </c>
      <c r="D88" s="34"/>
      <c r="E88" s="6" t="s">
        <v>143</v>
      </c>
      <c r="F88" s="25">
        <f>SUM(F89:F89)</f>
        <v>21000</v>
      </c>
      <c r="G88" s="25">
        <f>SUM(G89:G89)</f>
        <v>22000</v>
      </c>
      <c r="H88" s="19">
        <f t="shared" si="2"/>
        <v>1.0476190476190477</v>
      </c>
      <c r="N88" s="7"/>
      <c r="O88" s="8"/>
      <c r="P88" s="8"/>
      <c r="Q88" s="9"/>
      <c r="R88" s="10"/>
      <c r="S88" s="10"/>
      <c r="T88" s="11"/>
    </row>
    <row r="89" spans="2:20" s="2" customFormat="1" ht="30.75" customHeight="1" x14ac:dyDescent="0.2">
      <c r="B89" s="32"/>
      <c r="C89" s="34"/>
      <c r="D89" s="34" t="s">
        <v>144</v>
      </c>
      <c r="E89" s="6" t="s">
        <v>145</v>
      </c>
      <c r="F89" s="25">
        <v>21000</v>
      </c>
      <c r="G89" s="36">
        <v>22000</v>
      </c>
      <c r="H89" s="19">
        <f t="shared" si="2"/>
        <v>1.0476190476190477</v>
      </c>
      <c r="N89" s="7"/>
      <c r="O89" s="8"/>
      <c r="P89" s="8"/>
      <c r="Q89" s="9"/>
      <c r="R89" s="10"/>
      <c r="S89" s="10"/>
      <c r="T89" s="11"/>
    </row>
    <row r="90" spans="2:20" s="2" customFormat="1" ht="21.75" customHeight="1" x14ac:dyDescent="0.2">
      <c r="B90" s="32"/>
      <c r="C90" s="34" t="s">
        <v>295</v>
      </c>
      <c r="D90" s="34"/>
      <c r="E90" s="6" t="s">
        <v>48</v>
      </c>
      <c r="F90" s="25">
        <f>SUM(F91)</f>
        <v>7129</v>
      </c>
      <c r="G90" s="25">
        <f>SUM(G91)</f>
        <v>0</v>
      </c>
      <c r="H90" s="19">
        <f t="shared" si="2"/>
        <v>0</v>
      </c>
      <c r="N90" s="7"/>
      <c r="O90" s="8"/>
      <c r="P90" s="8"/>
      <c r="Q90" s="9"/>
      <c r="R90" s="10"/>
      <c r="S90" s="10"/>
      <c r="T90" s="11"/>
    </row>
    <row r="91" spans="2:20" s="2" customFormat="1" ht="24.75" customHeight="1" x14ac:dyDescent="0.2">
      <c r="B91" s="32"/>
      <c r="C91" s="34"/>
      <c r="D91" s="34" t="s">
        <v>113</v>
      </c>
      <c r="E91" s="40" t="s">
        <v>267</v>
      </c>
      <c r="F91" s="25">
        <v>7129</v>
      </c>
      <c r="G91" s="25">
        <v>0</v>
      </c>
      <c r="H91" s="19">
        <f t="shared" si="2"/>
        <v>0</v>
      </c>
      <c r="N91" s="7"/>
      <c r="O91" s="8"/>
      <c r="P91" s="8"/>
      <c r="Q91" s="9"/>
      <c r="R91" s="10"/>
      <c r="S91" s="10"/>
      <c r="T91" s="11"/>
    </row>
    <row r="92" spans="2:20" s="2" customFormat="1" ht="51" customHeight="1" x14ac:dyDescent="0.2">
      <c r="B92" s="37">
        <v>756</v>
      </c>
      <c r="C92" s="37"/>
      <c r="D92" s="37"/>
      <c r="E92" s="42" t="s">
        <v>30</v>
      </c>
      <c r="F92" s="27">
        <f>SUM(F93,F96,F104,F116,F127,F130,F133)</f>
        <v>125534900</v>
      </c>
      <c r="G92" s="27">
        <f>SUM(G93,G96,G104,G116,G127,G130,G133)</f>
        <v>126552077</v>
      </c>
      <c r="H92" s="65">
        <f t="shared" si="2"/>
        <v>1.0081027427432532</v>
      </c>
      <c r="N92" s="7"/>
      <c r="O92" s="8"/>
      <c r="P92" s="8"/>
      <c r="Q92" s="12"/>
      <c r="R92" s="10"/>
      <c r="S92" s="10"/>
      <c r="T92" s="11"/>
    </row>
    <row r="93" spans="2:20" s="2" customFormat="1" ht="25.5" x14ac:dyDescent="0.2">
      <c r="B93" s="37"/>
      <c r="C93" s="29">
        <v>75601</v>
      </c>
      <c r="D93" s="37"/>
      <c r="E93" s="42" t="s">
        <v>33</v>
      </c>
      <c r="F93" s="25">
        <f>SUM(F94:F95)</f>
        <v>107500</v>
      </c>
      <c r="G93" s="25">
        <f>SUM(G94:G95)</f>
        <v>80000</v>
      </c>
      <c r="H93" s="19">
        <f t="shared" si="2"/>
        <v>0.7441860465116279</v>
      </c>
      <c r="N93" s="7"/>
      <c r="O93" s="8"/>
      <c r="P93" s="8"/>
      <c r="Q93" s="12"/>
      <c r="R93" s="10"/>
      <c r="S93" s="10"/>
      <c r="T93" s="11"/>
    </row>
    <row r="94" spans="2:20" s="2" customFormat="1" ht="41.25" customHeight="1" x14ac:dyDescent="0.2">
      <c r="B94" s="37"/>
      <c r="C94" s="37"/>
      <c r="D94" s="38" t="s">
        <v>150</v>
      </c>
      <c r="E94" s="6" t="s">
        <v>151</v>
      </c>
      <c r="F94" s="25">
        <v>100000</v>
      </c>
      <c r="G94" s="25">
        <v>80000</v>
      </c>
      <c r="H94" s="19">
        <f t="shared" si="2"/>
        <v>0.8</v>
      </c>
      <c r="N94" s="7"/>
      <c r="O94" s="8"/>
      <c r="P94" s="8"/>
      <c r="Q94" s="12"/>
      <c r="R94" s="10"/>
      <c r="S94" s="10"/>
      <c r="T94" s="11"/>
    </row>
    <row r="95" spans="2:20" s="2" customFormat="1" ht="30.75" customHeight="1" x14ac:dyDescent="0.2">
      <c r="B95" s="37"/>
      <c r="C95" s="37"/>
      <c r="D95" s="38" t="s">
        <v>152</v>
      </c>
      <c r="E95" s="6" t="s">
        <v>153</v>
      </c>
      <c r="F95" s="25">
        <v>7500</v>
      </c>
      <c r="G95" s="25">
        <v>0</v>
      </c>
      <c r="H95" s="19">
        <f t="shared" si="2"/>
        <v>0</v>
      </c>
      <c r="N95" s="7"/>
      <c r="O95" s="8"/>
      <c r="P95" s="8"/>
      <c r="Q95" s="12"/>
      <c r="R95" s="10"/>
      <c r="S95" s="10"/>
      <c r="T95" s="11"/>
    </row>
    <row r="96" spans="2:20" s="2" customFormat="1" ht="51" x14ac:dyDescent="0.2">
      <c r="B96" s="37"/>
      <c r="C96" s="29">
        <v>75615</v>
      </c>
      <c r="D96" s="37"/>
      <c r="E96" s="6" t="s">
        <v>29</v>
      </c>
      <c r="F96" s="25">
        <f>SUM(F97:F103)</f>
        <v>20031242</v>
      </c>
      <c r="G96" s="25">
        <f>SUM(G97:G103)</f>
        <v>21554546</v>
      </c>
      <c r="H96" s="19">
        <f t="shared" si="2"/>
        <v>1.0760464079062098</v>
      </c>
      <c r="N96" s="7"/>
      <c r="O96" s="8"/>
      <c r="P96" s="8"/>
      <c r="Q96" s="13"/>
      <c r="R96" s="10"/>
      <c r="S96" s="10"/>
      <c r="T96" s="11"/>
    </row>
    <row r="97" spans="2:20" s="2" customFormat="1" ht="23.25" customHeight="1" x14ac:dyDescent="0.2">
      <c r="B97" s="39"/>
      <c r="C97" s="39"/>
      <c r="D97" s="38" t="s">
        <v>21</v>
      </c>
      <c r="E97" s="6" t="s">
        <v>19</v>
      </c>
      <c r="F97" s="25">
        <v>19295456</v>
      </c>
      <c r="G97" s="25">
        <v>20880000</v>
      </c>
      <c r="H97" s="19">
        <f t="shared" si="2"/>
        <v>1.0821200597695126</v>
      </c>
      <c r="N97" s="7"/>
      <c r="O97" s="8"/>
      <c r="P97" s="8"/>
      <c r="Q97" s="13"/>
      <c r="R97" s="10"/>
      <c r="S97" s="10"/>
      <c r="T97" s="11"/>
    </row>
    <row r="98" spans="2:20" s="2" customFormat="1" ht="12.75" x14ac:dyDescent="0.2">
      <c r="B98" s="39"/>
      <c r="C98" s="39"/>
      <c r="D98" s="38" t="s">
        <v>22</v>
      </c>
      <c r="E98" s="6" t="s">
        <v>24</v>
      </c>
      <c r="F98" s="25">
        <v>2490</v>
      </c>
      <c r="G98" s="25">
        <v>2274</v>
      </c>
      <c r="H98" s="19">
        <f t="shared" si="2"/>
        <v>0.91325301204819276</v>
      </c>
      <c r="N98" s="7"/>
      <c r="O98" s="8"/>
      <c r="P98" s="8"/>
      <c r="Q98" s="14"/>
      <c r="R98" s="10"/>
      <c r="S98" s="10"/>
      <c r="T98" s="11"/>
    </row>
    <row r="99" spans="2:20" s="2" customFormat="1" ht="12.75" x14ac:dyDescent="0.2">
      <c r="B99" s="39"/>
      <c r="C99" s="39"/>
      <c r="D99" s="38" t="s">
        <v>25</v>
      </c>
      <c r="E99" s="6" t="s">
        <v>26</v>
      </c>
      <c r="F99" s="25">
        <v>11</v>
      </c>
      <c r="G99" s="25">
        <v>0</v>
      </c>
      <c r="H99" s="19">
        <f t="shared" si="2"/>
        <v>0</v>
      </c>
      <c r="N99" s="7"/>
      <c r="O99" s="8"/>
      <c r="P99" s="8"/>
      <c r="Q99" s="14"/>
      <c r="R99" s="10"/>
      <c r="S99" s="10"/>
      <c r="T99" s="11"/>
    </row>
    <row r="100" spans="2:20" s="2" customFormat="1" ht="12.75" x14ac:dyDescent="0.2">
      <c r="B100" s="39"/>
      <c r="C100" s="39"/>
      <c r="D100" s="38" t="s">
        <v>23</v>
      </c>
      <c r="E100" s="6" t="s">
        <v>20</v>
      </c>
      <c r="F100" s="25">
        <v>653052</v>
      </c>
      <c r="G100" s="25">
        <v>652272</v>
      </c>
      <c r="H100" s="19">
        <f t="shared" si="2"/>
        <v>0.99880560812921482</v>
      </c>
      <c r="N100" s="7"/>
      <c r="O100" s="8"/>
      <c r="P100" s="8"/>
      <c r="Q100" s="14"/>
      <c r="R100" s="10"/>
      <c r="S100" s="10"/>
      <c r="T100" s="11"/>
    </row>
    <row r="101" spans="2:20" s="2" customFormat="1" ht="25.5" x14ac:dyDescent="0.2">
      <c r="B101" s="39"/>
      <c r="C101" s="39"/>
      <c r="D101" s="38" t="s">
        <v>154</v>
      </c>
      <c r="E101" s="6" t="s">
        <v>155</v>
      </c>
      <c r="F101" s="25">
        <v>20000</v>
      </c>
      <c r="G101" s="25">
        <v>20000</v>
      </c>
      <c r="H101" s="19">
        <f t="shared" si="2"/>
        <v>1</v>
      </c>
      <c r="N101" s="7"/>
      <c r="O101" s="8"/>
      <c r="P101" s="8"/>
      <c r="Q101" s="14"/>
      <c r="R101" s="10"/>
      <c r="S101" s="10"/>
      <c r="T101" s="11"/>
    </row>
    <row r="102" spans="2:20" s="2" customFormat="1" ht="25.5" x14ac:dyDescent="0.2">
      <c r="B102" s="39"/>
      <c r="C102" s="39"/>
      <c r="D102" s="38" t="s">
        <v>152</v>
      </c>
      <c r="E102" s="6" t="s">
        <v>153</v>
      </c>
      <c r="F102" s="25">
        <v>10000</v>
      </c>
      <c r="G102" s="25">
        <v>0</v>
      </c>
      <c r="H102" s="19">
        <f t="shared" si="2"/>
        <v>0</v>
      </c>
      <c r="N102" s="7"/>
      <c r="O102" s="8"/>
      <c r="P102" s="8"/>
      <c r="Q102" s="14"/>
      <c r="R102" s="10"/>
      <c r="S102" s="10"/>
      <c r="T102" s="11"/>
    </row>
    <row r="103" spans="2:20" s="2" customFormat="1" ht="25.5" x14ac:dyDescent="0.2">
      <c r="B103" s="39"/>
      <c r="C103" s="39"/>
      <c r="D103" s="38" t="s">
        <v>156</v>
      </c>
      <c r="E103" s="6" t="s">
        <v>157</v>
      </c>
      <c r="F103" s="25">
        <v>50233</v>
      </c>
      <c r="G103" s="25">
        <v>0</v>
      </c>
      <c r="H103" s="19">
        <f t="shared" si="2"/>
        <v>0</v>
      </c>
      <c r="N103" s="7"/>
      <c r="O103" s="8"/>
      <c r="P103" s="8"/>
      <c r="Q103" s="14"/>
      <c r="R103" s="10"/>
      <c r="S103" s="10"/>
      <c r="T103" s="11"/>
    </row>
    <row r="104" spans="2:20" s="2" customFormat="1" ht="51" x14ac:dyDescent="0.2">
      <c r="B104" s="39"/>
      <c r="C104" s="39">
        <v>75616</v>
      </c>
      <c r="D104" s="38"/>
      <c r="E104" s="6" t="s">
        <v>31</v>
      </c>
      <c r="F104" s="25">
        <f>SUM(F105:F115)</f>
        <v>15491400</v>
      </c>
      <c r="G104" s="25">
        <f>SUM(G105:G115)</f>
        <v>16519968</v>
      </c>
      <c r="H104" s="19">
        <f t="shared" si="2"/>
        <v>1.0663960649134359</v>
      </c>
    </row>
    <row r="105" spans="2:20" s="2" customFormat="1" ht="23.25" customHeight="1" x14ac:dyDescent="0.2">
      <c r="B105" s="39"/>
      <c r="C105" s="39"/>
      <c r="D105" s="38" t="s">
        <v>21</v>
      </c>
      <c r="E105" s="6" t="s">
        <v>19</v>
      </c>
      <c r="F105" s="25">
        <v>9809136</v>
      </c>
      <c r="G105" s="25">
        <v>11203000</v>
      </c>
      <c r="H105" s="19">
        <f t="shared" si="2"/>
        <v>1.1420985497601419</v>
      </c>
    </row>
    <row r="106" spans="2:20" s="2" customFormat="1" ht="23.25" customHeight="1" x14ac:dyDescent="0.2">
      <c r="B106" s="39"/>
      <c r="C106" s="39"/>
      <c r="D106" s="38" t="s">
        <v>22</v>
      </c>
      <c r="E106" s="6" t="s">
        <v>24</v>
      </c>
      <c r="F106" s="25">
        <v>115569</v>
      </c>
      <c r="G106" s="25">
        <v>114062</v>
      </c>
      <c r="H106" s="19">
        <f t="shared" si="2"/>
        <v>0.98696017098010713</v>
      </c>
    </row>
    <row r="107" spans="2:20" s="2" customFormat="1" ht="23.25" customHeight="1" x14ac:dyDescent="0.2">
      <c r="B107" s="39"/>
      <c r="C107" s="39"/>
      <c r="D107" s="38" t="s">
        <v>25</v>
      </c>
      <c r="E107" s="6" t="s">
        <v>26</v>
      </c>
      <c r="F107" s="25">
        <v>499</v>
      </c>
      <c r="G107" s="25">
        <v>506</v>
      </c>
      <c r="H107" s="19">
        <f t="shared" si="2"/>
        <v>1.0140280561122244</v>
      </c>
    </row>
    <row r="108" spans="2:20" s="2" customFormat="1" ht="12.75" x14ac:dyDescent="0.2">
      <c r="B108" s="39"/>
      <c r="C108" s="39"/>
      <c r="D108" s="38" t="s">
        <v>23</v>
      </c>
      <c r="E108" s="6" t="s">
        <v>20</v>
      </c>
      <c r="F108" s="25">
        <v>1231026</v>
      </c>
      <c r="G108" s="25">
        <v>1287160</v>
      </c>
      <c r="H108" s="19">
        <f t="shared" si="2"/>
        <v>1.0455993618331376</v>
      </c>
    </row>
    <row r="109" spans="2:20" s="2" customFormat="1" ht="12.75" x14ac:dyDescent="0.2">
      <c r="B109" s="39"/>
      <c r="C109" s="39"/>
      <c r="D109" s="38" t="s">
        <v>158</v>
      </c>
      <c r="E109" s="6" t="s">
        <v>159</v>
      </c>
      <c r="F109" s="25">
        <v>350000</v>
      </c>
      <c r="G109" s="25">
        <v>350000</v>
      </c>
      <c r="H109" s="19">
        <f t="shared" si="2"/>
        <v>1</v>
      </c>
    </row>
    <row r="110" spans="2:20" s="2" customFormat="1" ht="12.75" x14ac:dyDescent="0.2">
      <c r="B110" s="39"/>
      <c r="C110" s="39"/>
      <c r="D110" s="38" t="s">
        <v>27</v>
      </c>
      <c r="E110" s="6" t="s">
        <v>28</v>
      </c>
      <c r="F110" s="25">
        <v>46170</v>
      </c>
      <c r="G110" s="25">
        <v>45240</v>
      </c>
      <c r="H110" s="19">
        <f t="shared" ref="H110:H166" si="5">G110/F110</f>
        <v>0.97985705003248857</v>
      </c>
    </row>
    <row r="111" spans="2:20" s="2" customFormat="1" ht="12.75" x14ac:dyDescent="0.2">
      <c r="B111" s="39"/>
      <c r="C111" s="39"/>
      <c r="D111" s="38" t="s">
        <v>160</v>
      </c>
      <c r="E111" s="6" t="s">
        <v>161</v>
      </c>
      <c r="F111" s="25">
        <v>0</v>
      </c>
      <c r="G111" s="36">
        <v>100000</v>
      </c>
      <c r="H111" s="19" t="s">
        <v>110</v>
      </c>
    </row>
    <row r="112" spans="2:20" s="2" customFormat="1" ht="25.5" x14ac:dyDescent="0.2">
      <c r="B112" s="39"/>
      <c r="C112" s="39"/>
      <c r="D112" s="38" t="s">
        <v>154</v>
      </c>
      <c r="E112" s="6" t="s">
        <v>155</v>
      </c>
      <c r="F112" s="25">
        <v>3911500</v>
      </c>
      <c r="G112" s="25">
        <v>3400000</v>
      </c>
      <c r="H112" s="19">
        <f t="shared" si="5"/>
        <v>0.86923175252460694</v>
      </c>
    </row>
    <row r="113" spans="2:8" s="2" customFormat="1" ht="51" x14ac:dyDescent="0.2">
      <c r="B113" s="39"/>
      <c r="C113" s="39"/>
      <c r="D113" s="38" t="s">
        <v>98</v>
      </c>
      <c r="E113" s="40" t="s">
        <v>99</v>
      </c>
      <c r="F113" s="25">
        <v>1300</v>
      </c>
      <c r="G113" s="25">
        <v>0</v>
      </c>
      <c r="H113" s="19">
        <f t="shared" si="5"/>
        <v>0</v>
      </c>
    </row>
    <row r="114" spans="2:8" s="2" customFormat="1" ht="25.5" x14ac:dyDescent="0.2">
      <c r="B114" s="39"/>
      <c r="C114" s="39"/>
      <c r="D114" s="38" t="s">
        <v>100</v>
      </c>
      <c r="E114" s="6" t="s">
        <v>101</v>
      </c>
      <c r="F114" s="25">
        <v>1200</v>
      </c>
      <c r="G114" s="25">
        <v>0</v>
      </c>
      <c r="H114" s="19">
        <f t="shared" si="5"/>
        <v>0</v>
      </c>
    </row>
    <row r="115" spans="2:8" s="2" customFormat="1" ht="25.5" x14ac:dyDescent="0.2">
      <c r="B115" s="39"/>
      <c r="C115" s="39"/>
      <c r="D115" s="38" t="s">
        <v>152</v>
      </c>
      <c r="E115" s="6" t="s">
        <v>153</v>
      </c>
      <c r="F115" s="25">
        <v>25000</v>
      </c>
      <c r="G115" s="25">
        <v>20000</v>
      </c>
      <c r="H115" s="19">
        <f t="shared" si="5"/>
        <v>0.8</v>
      </c>
    </row>
    <row r="116" spans="2:8" s="2" customFormat="1" ht="38.25" x14ac:dyDescent="0.2">
      <c r="B116" s="39"/>
      <c r="C116" s="39">
        <v>75618</v>
      </c>
      <c r="D116" s="38"/>
      <c r="E116" s="40" t="s">
        <v>324</v>
      </c>
      <c r="F116" s="25">
        <f>SUM(F117:F126)</f>
        <v>4031694</v>
      </c>
      <c r="G116" s="25">
        <f>SUM(G117:G126)</f>
        <v>3508800</v>
      </c>
      <c r="H116" s="19">
        <f t="shared" si="5"/>
        <v>0.87030414510625065</v>
      </c>
    </row>
    <row r="117" spans="2:8" s="2" customFormat="1" ht="12.75" x14ac:dyDescent="0.2">
      <c r="B117" s="39"/>
      <c r="C117" s="39"/>
      <c r="D117" s="38" t="s">
        <v>162</v>
      </c>
      <c r="E117" s="40" t="s">
        <v>163</v>
      </c>
      <c r="F117" s="25">
        <v>700000</v>
      </c>
      <c r="G117" s="25">
        <v>700000</v>
      </c>
      <c r="H117" s="19">
        <f t="shared" si="5"/>
        <v>1</v>
      </c>
    </row>
    <row r="118" spans="2:8" s="2" customFormat="1" ht="12.75" x14ac:dyDescent="0.2">
      <c r="B118" s="39"/>
      <c r="C118" s="39"/>
      <c r="D118" s="38" t="s">
        <v>164</v>
      </c>
      <c r="E118" s="40" t="s">
        <v>165</v>
      </c>
      <c r="F118" s="25">
        <v>1105000</v>
      </c>
      <c r="G118" s="25">
        <v>760000</v>
      </c>
      <c r="H118" s="19">
        <f t="shared" si="5"/>
        <v>0.68778280542986425</v>
      </c>
    </row>
    <row r="119" spans="2:8" s="2" customFormat="1" ht="25.5" x14ac:dyDescent="0.2">
      <c r="B119" s="39"/>
      <c r="C119" s="39"/>
      <c r="D119" s="38" t="s">
        <v>166</v>
      </c>
      <c r="E119" s="40" t="s">
        <v>167</v>
      </c>
      <c r="F119" s="25">
        <v>1300000</v>
      </c>
      <c r="G119" s="25">
        <v>1350000</v>
      </c>
      <c r="H119" s="19">
        <f t="shared" si="5"/>
        <v>1.0384615384615385</v>
      </c>
    </row>
    <row r="120" spans="2:8" s="2" customFormat="1" ht="38.25" x14ac:dyDescent="0.2">
      <c r="B120" s="39"/>
      <c r="C120" s="39"/>
      <c r="D120" s="38" t="s">
        <v>60</v>
      </c>
      <c r="E120" s="6" t="s">
        <v>61</v>
      </c>
      <c r="F120" s="25">
        <v>470000</v>
      </c>
      <c r="G120" s="25">
        <v>470000</v>
      </c>
      <c r="H120" s="19">
        <f t="shared" si="5"/>
        <v>1</v>
      </c>
    </row>
    <row r="121" spans="2:8" s="2" customFormat="1" ht="12.75" x14ac:dyDescent="0.2">
      <c r="B121" s="39"/>
      <c r="C121" s="39"/>
      <c r="D121" s="38" t="s">
        <v>168</v>
      </c>
      <c r="E121" s="6" t="s">
        <v>169</v>
      </c>
      <c r="F121" s="25">
        <v>30000</v>
      </c>
      <c r="G121" s="25">
        <v>25000</v>
      </c>
      <c r="H121" s="19">
        <f t="shared" si="5"/>
        <v>0.83333333333333337</v>
      </c>
    </row>
    <row r="122" spans="2:8" s="2" customFormat="1" ht="38.25" x14ac:dyDescent="0.2">
      <c r="B122" s="39"/>
      <c r="C122" s="39"/>
      <c r="D122" s="38" t="s">
        <v>170</v>
      </c>
      <c r="E122" s="6" t="s">
        <v>325</v>
      </c>
      <c r="F122" s="25">
        <v>1500</v>
      </c>
      <c r="G122" s="25">
        <v>1100</v>
      </c>
      <c r="H122" s="19">
        <f t="shared" si="5"/>
        <v>0.73333333333333328</v>
      </c>
    </row>
    <row r="123" spans="2:8" s="2" customFormat="1" ht="12.75" x14ac:dyDescent="0.2">
      <c r="B123" s="39"/>
      <c r="C123" s="39"/>
      <c r="D123" s="38" t="s">
        <v>171</v>
      </c>
      <c r="E123" s="6" t="s">
        <v>172</v>
      </c>
      <c r="F123" s="25">
        <v>145159</v>
      </c>
      <c r="G123" s="25">
        <v>140000</v>
      </c>
      <c r="H123" s="19">
        <f t="shared" si="5"/>
        <v>0.96445966147465878</v>
      </c>
    </row>
    <row r="124" spans="2:8" s="2" customFormat="1" ht="12.75" x14ac:dyDescent="0.2">
      <c r="B124" s="39"/>
      <c r="C124" s="39"/>
      <c r="D124" s="38" t="s">
        <v>70</v>
      </c>
      <c r="E124" s="6" t="s">
        <v>88</v>
      </c>
      <c r="F124" s="25">
        <v>5500</v>
      </c>
      <c r="G124" s="25">
        <v>2700</v>
      </c>
      <c r="H124" s="19">
        <f t="shared" si="5"/>
        <v>0.49090909090909091</v>
      </c>
    </row>
    <row r="125" spans="2:8" s="2" customFormat="1" ht="12.75" x14ac:dyDescent="0.2">
      <c r="B125" s="39"/>
      <c r="C125" s="39"/>
      <c r="D125" s="38" t="s">
        <v>105</v>
      </c>
      <c r="E125" s="40" t="s">
        <v>323</v>
      </c>
      <c r="F125" s="25">
        <v>55000</v>
      </c>
      <c r="G125" s="25">
        <v>60000</v>
      </c>
      <c r="H125" s="19">
        <f t="shared" si="5"/>
        <v>1.0909090909090908</v>
      </c>
    </row>
    <row r="126" spans="2:8" s="2" customFormat="1" ht="25.5" x14ac:dyDescent="0.2">
      <c r="B126" s="39"/>
      <c r="C126" s="39"/>
      <c r="D126" s="38" t="s">
        <v>156</v>
      </c>
      <c r="E126" s="6" t="s">
        <v>157</v>
      </c>
      <c r="F126" s="25">
        <v>219535</v>
      </c>
      <c r="G126" s="25">
        <v>0</v>
      </c>
      <c r="H126" s="19">
        <f t="shared" si="5"/>
        <v>0</v>
      </c>
    </row>
    <row r="127" spans="2:8" s="2" customFormat="1" ht="12.75" x14ac:dyDescent="0.2">
      <c r="B127" s="39"/>
      <c r="C127" s="39">
        <v>75619</v>
      </c>
      <c r="D127" s="38"/>
      <c r="E127" s="40" t="s">
        <v>173</v>
      </c>
      <c r="F127" s="25">
        <f>SUM(F129:F129,F128)</f>
        <v>158482</v>
      </c>
      <c r="G127" s="25">
        <f>SUM(G129:G129,G128)</f>
        <v>150000</v>
      </c>
      <c r="H127" s="19">
        <f t="shared" si="5"/>
        <v>0.94647972640426037</v>
      </c>
    </row>
    <row r="128" spans="2:8" s="2" customFormat="1" ht="38.25" x14ac:dyDescent="0.2">
      <c r="B128" s="39"/>
      <c r="C128" s="39"/>
      <c r="D128" s="38" t="s">
        <v>296</v>
      </c>
      <c r="E128" s="40" t="s">
        <v>326</v>
      </c>
      <c r="F128" s="25">
        <v>154882</v>
      </c>
      <c r="G128" s="25">
        <v>150000</v>
      </c>
      <c r="H128" s="19">
        <f t="shared" si="5"/>
        <v>0.9684792293487946</v>
      </c>
    </row>
    <row r="129" spans="2:8" s="2" customFormat="1" ht="25.5" x14ac:dyDescent="0.2">
      <c r="B129" s="39"/>
      <c r="C129" s="39"/>
      <c r="D129" s="38" t="s">
        <v>100</v>
      </c>
      <c r="E129" s="6" t="s">
        <v>101</v>
      </c>
      <c r="F129" s="25">
        <v>3600</v>
      </c>
      <c r="G129" s="25">
        <v>0</v>
      </c>
      <c r="H129" s="19">
        <f t="shared" si="5"/>
        <v>0</v>
      </c>
    </row>
    <row r="130" spans="2:8" s="2" customFormat="1" ht="25.5" x14ac:dyDescent="0.2">
      <c r="B130" s="39"/>
      <c r="C130" s="39">
        <v>75621</v>
      </c>
      <c r="D130" s="38"/>
      <c r="E130" s="6" t="s">
        <v>36</v>
      </c>
      <c r="F130" s="25">
        <f>SUM(F131:F132)</f>
        <v>67740738</v>
      </c>
      <c r="G130" s="25">
        <f>SUM(G131:G132)</f>
        <v>67065232</v>
      </c>
      <c r="H130" s="19">
        <f t="shared" si="5"/>
        <v>0.99002806848664682</v>
      </c>
    </row>
    <row r="131" spans="2:8" s="2" customFormat="1" ht="29.25" customHeight="1" x14ac:dyDescent="0.2">
      <c r="B131" s="39"/>
      <c r="C131" s="39"/>
      <c r="D131" s="38" t="s">
        <v>32</v>
      </c>
      <c r="E131" s="6" t="s">
        <v>33</v>
      </c>
      <c r="F131" s="25">
        <v>64240738</v>
      </c>
      <c r="G131" s="25">
        <v>62624231</v>
      </c>
      <c r="H131" s="19">
        <f t="shared" si="5"/>
        <v>0.97483673054939068</v>
      </c>
    </row>
    <row r="132" spans="2:8" s="2" customFormat="1" ht="25.5" x14ac:dyDescent="0.2">
      <c r="B132" s="39"/>
      <c r="C132" s="39"/>
      <c r="D132" s="38" t="s">
        <v>34</v>
      </c>
      <c r="E132" s="6" t="s">
        <v>35</v>
      </c>
      <c r="F132" s="25">
        <v>3500000</v>
      </c>
      <c r="G132" s="25">
        <v>4441001</v>
      </c>
      <c r="H132" s="19">
        <f t="shared" si="5"/>
        <v>1.2688574285714285</v>
      </c>
    </row>
    <row r="133" spans="2:8" s="2" customFormat="1" ht="25.5" x14ac:dyDescent="0.2">
      <c r="B133" s="39"/>
      <c r="C133" s="39">
        <v>75622</v>
      </c>
      <c r="D133" s="38"/>
      <c r="E133" s="6" t="s">
        <v>37</v>
      </c>
      <c r="F133" s="25">
        <f>SUM(F134:F135)</f>
        <v>17973844</v>
      </c>
      <c r="G133" s="25">
        <f>SUM(G134:G135)</f>
        <v>17673531</v>
      </c>
      <c r="H133" s="19">
        <f t="shared" si="5"/>
        <v>0.9832916653777567</v>
      </c>
    </row>
    <row r="134" spans="2:8" s="2" customFormat="1" ht="27" customHeight="1" x14ac:dyDescent="0.2">
      <c r="B134" s="39"/>
      <c r="C134" s="39"/>
      <c r="D134" s="38" t="s">
        <v>32</v>
      </c>
      <c r="E134" s="6" t="s">
        <v>33</v>
      </c>
      <c r="F134" s="25">
        <v>17223844</v>
      </c>
      <c r="G134" s="25">
        <v>16742263</v>
      </c>
      <c r="H134" s="19">
        <f t="shared" si="5"/>
        <v>0.97203986520082275</v>
      </c>
    </row>
    <row r="135" spans="2:8" s="2" customFormat="1" ht="19.5" customHeight="1" x14ac:dyDescent="0.2">
      <c r="B135" s="39"/>
      <c r="C135" s="39"/>
      <c r="D135" s="38" t="s">
        <v>34</v>
      </c>
      <c r="E135" s="6" t="s">
        <v>35</v>
      </c>
      <c r="F135" s="25">
        <v>750000</v>
      </c>
      <c r="G135" s="25">
        <v>931268</v>
      </c>
      <c r="H135" s="19">
        <f t="shared" si="5"/>
        <v>1.2416906666666667</v>
      </c>
    </row>
    <row r="136" spans="2:8" s="2" customFormat="1" ht="21.75" customHeight="1" x14ac:dyDescent="0.2">
      <c r="B136" s="26">
        <v>758</v>
      </c>
      <c r="C136" s="26"/>
      <c r="D136" s="41"/>
      <c r="E136" s="42" t="s">
        <v>38</v>
      </c>
      <c r="F136" s="27">
        <f>SUM(F137,F139,F143,F145,F149,F151,F147)</f>
        <v>150771502</v>
      </c>
      <c r="G136" s="27">
        <f>SUM(G137,G139,G143,G145,G149,G151,G147)</f>
        <v>128838726</v>
      </c>
      <c r="H136" s="65">
        <f t="shared" si="5"/>
        <v>0.85452969752864838</v>
      </c>
    </row>
    <row r="137" spans="2:8" s="2" customFormat="1" ht="25.5" x14ac:dyDescent="0.2">
      <c r="B137" s="39"/>
      <c r="C137" s="39">
        <v>75801</v>
      </c>
      <c r="D137" s="38"/>
      <c r="E137" s="6" t="s">
        <v>40</v>
      </c>
      <c r="F137" s="25">
        <f>SUM(F138)</f>
        <v>109089309</v>
      </c>
      <c r="G137" s="25">
        <f>SUM(G138)</f>
        <v>108242145</v>
      </c>
      <c r="H137" s="19">
        <f t="shared" si="5"/>
        <v>0.99223421609536455</v>
      </c>
    </row>
    <row r="138" spans="2:8" s="2" customFormat="1" ht="12.75" x14ac:dyDescent="0.2">
      <c r="B138" s="39"/>
      <c r="C138" s="39"/>
      <c r="D138" s="38" t="s">
        <v>39</v>
      </c>
      <c r="E138" s="6" t="s">
        <v>41</v>
      </c>
      <c r="F138" s="25">
        <v>109089309</v>
      </c>
      <c r="G138" s="25">
        <v>108242145</v>
      </c>
      <c r="H138" s="19">
        <f t="shared" si="5"/>
        <v>0.99223421609536455</v>
      </c>
    </row>
    <row r="139" spans="2:8" s="2" customFormat="1" ht="25.5" x14ac:dyDescent="0.2">
      <c r="B139" s="39"/>
      <c r="C139" s="39">
        <v>75802</v>
      </c>
      <c r="D139" s="38"/>
      <c r="E139" s="6" t="s">
        <v>43</v>
      </c>
      <c r="F139" s="25">
        <f>SUM(F140:F142)</f>
        <v>18027282</v>
      </c>
      <c r="G139" s="25">
        <f>SUM(G140)</f>
        <v>0</v>
      </c>
      <c r="H139" s="19">
        <f t="shared" si="5"/>
        <v>0</v>
      </c>
    </row>
    <row r="140" spans="2:8" s="2" customFormat="1" ht="56.25" customHeight="1" x14ac:dyDescent="0.2">
      <c r="B140" s="39"/>
      <c r="C140" s="39"/>
      <c r="D140" s="38" t="s">
        <v>42</v>
      </c>
      <c r="E140" s="6" t="s">
        <v>44</v>
      </c>
      <c r="F140" s="25">
        <v>3808847</v>
      </c>
      <c r="G140" s="25">
        <v>0</v>
      </c>
      <c r="H140" s="19">
        <f t="shared" si="5"/>
        <v>0</v>
      </c>
    </row>
    <row r="141" spans="2:8" s="2" customFormat="1" ht="19.5" customHeight="1" x14ac:dyDescent="0.2">
      <c r="B141" s="39"/>
      <c r="C141" s="39"/>
      <c r="D141" s="38" t="s">
        <v>342</v>
      </c>
      <c r="E141" s="6" t="s">
        <v>344</v>
      </c>
      <c r="F141" s="25">
        <v>12053900</v>
      </c>
      <c r="G141" s="25">
        <v>0</v>
      </c>
      <c r="H141" s="19">
        <f t="shared" si="5"/>
        <v>0</v>
      </c>
    </row>
    <row r="142" spans="2:8" s="2" customFormat="1" ht="19.5" customHeight="1" x14ac:dyDescent="0.2">
      <c r="B142" s="39"/>
      <c r="C142" s="39"/>
      <c r="D142" s="38" t="s">
        <v>343</v>
      </c>
      <c r="E142" s="6" t="s">
        <v>345</v>
      </c>
      <c r="F142" s="25">
        <v>2164535</v>
      </c>
      <c r="G142" s="25">
        <v>0</v>
      </c>
      <c r="H142" s="19">
        <f t="shared" si="5"/>
        <v>0</v>
      </c>
    </row>
    <row r="143" spans="2:8" s="2" customFormat="1" ht="25.5" x14ac:dyDescent="0.2">
      <c r="B143" s="39"/>
      <c r="C143" s="39">
        <v>75803</v>
      </c>
      <c r="D143" s="38"/>
      <c r="E143" s="6" t="s">
        <v>327</v>
      </c>
      <c r="F143" s="25">
        <f>SUM(F144)</f>
        <v>3860503</v>
      </c>
      <c r="G143" s="25">
        <f>SUM(G144)</f>
        <v>2488290</v>
      </c>
      <c r="H143" s="19">
        <f t="shared" si="5"/>
        <v>0.64455072305344663</v>
      </c>
    </row>
    <row r="144" spans="2:8" s="2" customFormat="1" ht="12.75" x14ac:dyDescent="0.2">
      <c r="B144" s="39"/>
      <c r="C144" s="39"/>
      <c r="D144" s="38" t="s">
        <v>39</v>
      </c>
      <c r="E144" s="6" t="s">
        <v>41</v>
      </c>
      <c r="F144" s="25">
        <v>3860503</v>
      </c>
      <c r="G144" s="25">
        <v>2488290</v>
      </c>
      <c r="H144" s="19">
        <f t="shared" si="5"/>
        <v>0.64455072305344663</v>
      </c>
    </row>
    <row r="145" spans="2:8" s="2" customFormat="1" ht="12.75" x14ac:dyDescent="0.2">
      <c r="B145" s="39"/>
      <c r="C145" s="39">
        <v>75807</v>
      </c>
      <c r="D145" s="38"/>
      <c r="E145" s="6" t="s">
        <v>328</v>
      </c>
      <c r="F145" s="25">
        <f>SUM(F146)</f>
        <v>13199038</v>
      </c>
      <c r="G145" s="25">
        <f>SUM(G146)</f>
        <v>10599165</v>
      </c>
      <c r="H145" s="19">
        <f t="shared" si="5"/>
        <v>0.80302556898464872</v>
      </c>
    </row>
    <row r="146" spans="2:8" s="2" customFormat="1" ht="12.75" x14ac:dyDescent="0.2">
      <c r="B146" s="39"/>
      <c r="C146" s="39"/>
      <c r="D146" s="38" t="s">
        <v>39</v>
      </c>
      <c r="E146" s="6" t="s">
        <v>41</v>
      </c>
      <c r="F146" s="25">
        <v>13199038</v>
      </c>
      <c r="G146" s="25">
        <v>10599165</v>
      </c>
      <c r="H146" s="19">
        <f t="shared" si="5"/>
        <v>0.80302556898464872</v>
      </c>
    </row>
    <row r="147" spans="2:8" s="2" customFormat="1" ht="12.75" x14ac:dyDescent="0.2">
      <c r="B147" s="39"/>
      <c r="C147" s="39">
        <v>75814</v>
      </c>
      <c r="D147" s="38"/>
      <c r="E147" s="6" t="s">
        <v>174</v>
      </c>
      <c r="F147" s="25">
        <f>SUM(F148:F148)</f>
        <v>53835</v>
      </c>
      <c r="G147" s="25">
        <f>SUM(G148:G148)</f>
        <v>0</v>
      </c>
      <c r="H147" s="19">
        <f t="shared" si="5"/>
        <v>0</v>
      </c>
    </row>
    <row r="148" spans="2:8" s="2" customFormat="1" ht="38.25" x14ac:dyDescent="0.2">
      <c r="B148" s="39"/>
      <c r="C148" s="39"/>
      <c r="D148" s="38" t="s">
        <v>275</v>
      </c>
      <c r="E148" s="6" t="s">
        <v>176</v>
      </c>
      <c r="F148" s="25">
        <v>53835</v>
      </c>
      <c r="G148" s="25">
        <v>0</v>
      </c>
      <c r="H148" s="19">
        <f t="shared" si="5"/>
        <v>0</v>
      </c>
    </row>
    <row r="149" spans="2:8" s="2" customFormat="1" ht="12.75" x14ac:dyDescent="0.2">
      <c r="B149" s="39"/>
      <c r="C149" s="39">
        <v>75831</v>
      </c>
      <c r="D149" s="38"/>
      <c r="E149" s="6" t="s">
        <v>329</v>
      </c>
      <c r="F149" s="25">
        <f>SUM(F150)</f>
        <v>261222</v>
      </c>
      <c r="G149" s="25">
        <f>SUM(G150)</f>
        <v>155807</v>
      </c>
      <c r="H149" s="19">
        <f t="shared" si="5"/>
        <v>0.59645435683058856</v>
      </c>
    </row>
    <row r="150" spans="2:8" s="2" customFormat="1" ht="12.75" x14ac:dyDescent="0.2">
      <c r="B150" s="39"/>
      <c r="C150" s="39"/>
      <c r="D150" s="38" t="s">
        <v>39</v>
      </c>
      <c r="E150" s="6" t="s">
        <v>41</v>
      </c>
      <c r="F150" s="25">
        <v>261222</v>
      </c>
      <c r="G150" s="25">
        <v>155807</v>
      </c>
      <c r="H150" s="19">
        <f t="shared" si="5"/>
        <v>0.59645435683058856</v>
      </c>
    </row>
    <row r="151" spans="2:8" s="2" customFormat="1" ht="25.5" x14ac:dyDescent="0.2">
      <c r="B151" s="39"/>
      <c r="C151" s="39">
        <v>75832</v>
      </c>
      <c r="D151" s="38"/>
      <c r="E151" s="6" t="s">
        <v>330</v>
      </c>
      <c r="F151" s="25">
        <f>SUM(F152)</f>
        <v>6280313</v>
      </c>
      <c r="G151" s="25">
        <f t="shared" ref="G151" si="6">SUM(G152)</f>
        <v>7353319</v>
      </c>
      <c r="H151" s="19">
        <f t="shared" si="5"/>
        <v>1.1708523126156292</v>
      </c>
    </row>
    <row r="152" spans="2:8" s="2" customFormat="1" ht="12.75" x14ac:dyDescent="0.2">
      <c r="B152" s="39"/>
      <c r="C152" s="39"/>
      <c r="D152" s="38" t="s">
        <v>39</v>
      </c>
      <c r="E152" s="6" t="s">
        <v>41</v>
      </c>
      <c r="F152" s="25">
        <v>6280313</v>
      </c>
      <c r="G152" s="25">
        <v>7353319</v>
      </c>
      <c r="H152" s="19">
        <f t="shared" si="5"/>
        <v>1.1708523126156292</v>
      </c>
    </row>
    <row r="153" spans="2:8" s="2" customFormat="1" ht="12.75" x14ac:dyDescent="0.2">
      <c r="B153" s="26">
        <v>801</v>
      </c>
      <c r="C153" s="26"/>
      <c r="D153" s="41"/>
      <c r="E153" s="42" t="s">
        <v>177</v>
      </c>
      <c r="F153" s="27">
        <f>SUM(F154,F163,F165,F173,F176,F186,F191,F200,F203,F206,F211,F188)</f>
        <v>11676226</v>
      </c>
      <c r="G153" s="27">
        <f>SUM(G154,G163,G165,G173,G176,G186,G191,G200,G203,G206,G211,G188)</f>
        <v>11255037</v>
      </c>
      <c r="H153" s="65">
        <f t="shared" si="5"/>
        <v>0.96392764237348605</v>
      </c>
    </row>
    <row r="154" spans="2:8" s="2" customFormat="1" ht="12.75" x14ac:dyDescent="0.2">
      <c r="B154" s="26"/>
      <c r="C154" s="39">
        <v>80101</v>
      </c>
      <c r="D154" s="41"/>
      <c r="E154" s="6" t="s">
        <v>178</v>
      </c>
      <c r="F154" s="25">
        <f>SUM(F155:F162)</f>
        <v>229684</v>
      </c>
      <c r="G154" s="25">
        <f>SUM(G155:G162)</f>
        <v>43038</v>
      </c>
      <c r="H154" s="19">
        <f t="shared" si="5"/>
        <v>0.18737918183243063</v>
      </c>
    </row>
    <row r="155" spans="2:8" s="2" customFormat="1" ht="38.25" x14ac:dyDescent="0.2">
      <c r="B155" s="26"/>
      <c r="C155" s="39"/>
      <c r="D155" s="38" t="s">
        <v>179</v>
      </c>
      <c r="E155" s="6" t="s">
        <v>180</v>
      </c>
      <c r="F155" s="25">
        <v>234</v>
      </c>
      <c r="G155" s="25">
        <v>156</v>
      </c>
      <c r="H155" s="19">
        <f t="shared" si="5"/>
        <v>0.66666666666666663</v>
      </c>
    </row>
    <row r="156" spans="2:8" s="2" customFormat="1" ht="51" x14ac:dyDescent="0.2">
      <c r="B156" s="26"/>
      <c r="C156" s="39"/>
      <c r="D156" s="38" t="s">
        <v>98</v>
      </c>
      <c r="E156" s="40" t="s">
        <v>99</v>
      </c>
      <c r="F156" s="25">
        <v>100</v>
      </c>
      <c r="G156" s="25">
        <v>0</v>
      </c>
      <c r="H156" s="19">
        <f t="shared" si="5"/>
        <v>0</v>
      </c>
    </row>
    <row r="157" spans="2:8" s="2" customFormat="1" ht="25.5" x14ac:dyDescent="0.2">
      <c r="B157" s="26"/>
      <c r="C157" s="39"/>
      <c r="D157" s="38" t="s">
        <v>100</v>
      </c>
      <c r="E157" s="6" t="s">
        <v>101</v>
      </c>
      <c r="F157" s="25">
        <v>66</v>
      </c>
      <c r="G157" s="25">
        <v>0</v>
      </c>
      <c r="H157" s="19">
        <f t="shared" si="5"/>
        <v>0</v>
      </c>
    </row>
    <row r="158" spans="2:8" s="2" customFormat="1" ht="12.75" x14ac:dyDescent="0.2">
      <c r="B158" s="26"/>
      <c r="C158" s="39"/>
      <c r="D158" s="38" t="s">
        <v>70</v>
      </c>
      <c r="E158" s="6" t="s">
        <v>88</v>
      </c>
      <c r="F158" s="25">
        <v>1986</v>
      </c>
      <c r="G158" s="25">
        <v>2051</v>
      </c>
      <c r="H158" s="19">
        <f t="shared" si="5"/>
        <v>1.0327291037260826</v>
      </c>
    </row>
    <row r="159" spans="2:8" s="2" customFormat="1" ht="63.75" x14ac:dyDescent="0.2">
      <c r="B159" s="26"/>
      <c r="C159" s="39"/>
      <c r="D159" s="38" t="s">
        <v>72</v>
      </c>
      <c r="E159" s="6" t="s">
        <v>73</v>
      </c>
      <c r="F159" s="25">
        <v>58896</v>
      </c>
      <c r="G159" s="25">
        <v>40801</v>
      </c>
      <c r="H159" s="19">
        <f t="shared" si="5"/>
        <v>0.69276351534908998</v>
      </c>
    </row>
    <row r="160" spans="2:8" s="2" customFormat="1" ht="12.75" x14ac:dyDescent="0.2">
      <c r="B160" s="26"/>
      <c r="C160" s="39"/>
      <c r="D160" s="38" t="s">
        <v>74</v>
      </c>
      <c r="E160" s="6" t="s">
        <v>75</v>
      </c>
      <c r="F160" s="25">
        <v>1029</v>
      </c>
      <c r="G160" s="25">
        <v>0</v>
      </c>
      <c r="H160" s="19">
        <f t="shared" si="5"/>
        <v>0</v>
      </c>
    </row>
    <row r="161" spans="2:8" s="2" customFormat="1" ht="25.5" x14ac:dyDescent="0.2">
      <c r="B161" s="26"/>
      <c r="C161" s="39"/>
      <c r="D161" s="38" t="s">
        <v>113</v>
      </c>
      <c r="E161" s="40" t="s">
        <v>114</v>
      </c>
      <c r="F161" s="25">
        <v>1099</v>
      </c>
      <c r="G161" s="25">
        <v>0</v>
      </c>
      <c r="H161" s="19">
        <f t="shared" si="5"/>
        <v>0</v>
      </c>
    </row>
    <row r="162" spans="2:8" s="2" customFormat="1" ht="12.75" x14ac:dyDescent="0.2">
      <c r="B162" s="26"/>
      <c r="C162" s="39"/>
      <c r="D162" s="38" t="s">
        <v>105</v>
      </c>
      <c r="E162" s="40" t="s">
        <v>323</v>
      </c>
      <c r="F162" s="25">
        <v>166274</v>
      </c>
      <c r="G162" s="25">
        <v>30</v>
      </c>
      <c r="H162" s="19">
        <f t="shared" si="5"/>
        <v>1.8042508149199515E-4</v>
      </c>
    </row>
    <row r="163" spans="2:8" s="2" customFormat="1" ht="25.5" x14ac:dyDescent="0.2">
      <c r="B163" s="26"/>
      <c r="C163" s="39">
        <v>80103</v>
      </c>
      <c r="D163" s="38"/>
      <c r="E163" s="43" t="s">
        <v>193</v>
      </c>
      <c r="F163" s="25">
        <f>SUM(F164)</f>
        <v>10900</v>
      </c>
      <c r="G163" s="25">
        <f>SUM(G164)</f>
        <v>13560</v>
      </c>
      <c r="H163" s="19">
        <f t="shared" si="5"/>
        <v>1.2440366972477064</v>
      </c>
    </row>
    <row r="164" spans="2:8" s="2" customFormat="1" ht="25.5" customHeight="1" x14ac:dyDescent="0.2">
      <c r="B164" s="26"/>
      <c r="C164" s="39"/>
      <c r="D164" s="38" t="s">
        <v>195</v>
      </c>
      <c r="E164" s="40" t="s">
        <v>196</v>
      </c>
      <c r="F164" s="25">
        <v>10900</v>
      </c>
      <c r="G164" s="25">
        <v>13560</v>
      </c>
      <c r="H164" s="19">
        <f t="shared" si="5"/>
        <v>1.2440366972477064</v>
      </c>
    </row>
    <row r="165" spans="2:8" s="2" customFormat="1" ht="20.25" customHeight="1" x14ac:dyDescent="0.2">
      <c r="B165" s="26"/>
      <c r="C165" s="39">
        <v>80104</v>
      </c>
      <c r="D165" s="38"/>
      <c r="E165" s="40" t="s">
        <v>194</v>
      </c>
      <c r="F165" s="25">
        <f>SUM(F166:F172)</f>
        <v>4309000</v>
      </c>
      <c r="G165" s="25">
        <f>SUM(G166:G171)</f>
        <v>4500252</v>
      </c>
      <c r="H165" s="19">
        <f t="shared" si="5"/>
        <v>1.0443843119053144</v>
      </c>
    </row>
    <row r="166" spans="2:8" s="2" customFormat="1" ht="27" customHeight="1" x14ac:dyDescent="0.2">
      <c r="B166" s="26"/>
      <c r="C166" s="39"/>
      <c r="D166" s="38" t="s">
        <v>195</v>
      </c>
      <c r="E166" s="40" t="s">
        <v>196</v>
      </c>
      <c r="F166" s="25">
        <v>397744</v>
      </c>
      <c r="G166" s="25">
        <v>386644</v>
      </c>
      <c r="H166" s="19">
        <f t="shared" si="5"/>
        <v>0.97209260227684136</v>
      </c>
    </row>
    <row r="167" spans="2:8" s="2" customFormat="1" ht="63.75" x14ac:dyDescent="0.2">
      <c r="B167" s="26"/>
      <c r="C167" s="39"/>
      <c r="D167" s="38" t="s">
        <v>261</v>
      </c>
      <c r="E167" s="44" t="s">
        <v>262</v>
      </c>
      <c r="F167" s="25">
        <v>3165</v>
      </c>
      <c r="G167" s="25">
        <v>0</v>
      </c>
      <c r="H167" s="19">
        <f t="shared" ref="H167:H219" si="7">G167/F167</f>
        <v>0</v>
      </c>
    </row>
    <row r="168" spans="2:8" s="2" customFormat="1" ht="24.75" customHeight="1" x14ac:dyDescent="0.2">
      <c r="B168" s="26"/>
      <c r="C168" s="39"/>
      <c r="D168" s="38" t="s">
        <v>74</v>
      </c>
      <c r="E168" s="6" t="s">
        <v>75</v>
      </c>
      <c r="F168" s="25">
        <v>967</v>
      </c>
      <c r="G168" s="25">
        <v>122</v>
      </c>
      <c r="H168" s="19">
        <f t="shared" si="7"/>
        <v>0.12616339193381593</v>
      </c>
    </row>
    <row r="169" spans="2:8" s="2" customFormat="1" ht="24.75" customHeight="1" x14ac:dyDescent="0.2">
      <c r="B169" s="26"/>
      <c r="C169" s="39"/>
      <c r="D169" s="38" t="s">
        <v>113</v>
      </c>
      <c r="E169" s="40" t="s">
        <v>114</v>
      </c>
      <c r="F169" s="25">
        <v>2944</v>
      </c>
      <c r="G169" s="25">
        <v>0</v>
      </c>
      <c r="H169" s="19">
        <f t="shared" si="7"/>
        <v>0</v>
      </c>
    </row>
    <row r="170" spans="2:8" s="2" customFormat="1" ht="24.75" customHeight="1" x14ac:dyDescent="0.2">
      <c r="B170" s="26"/>
      <c r="C170" s="39"/>
      <c r="D170" s="38" t="s">
        <v>105</v>
      </c>
      <c r="E170" s="40" t="s">
        <v>323</v>
      </c>
      <c r="F170" s="25">
        <v>1071284</v>
      </c>
      <c r="G170" s="25">
        <v>1072872</v>
      </c>
      <c r="H170" s="19">
        <f t="shared" si="7"/>
        <v>1.0014823333495133</v>
      </c>
    </row>
    <row r="171" spans="2:8" s="2" customFormat="1" ht="62.25" customHeight="1" x14ac:dyDescent="0.2">
      <c r="B171" s="26"/>
      <c r="C171" s="39"/>
      <c r="D171" s="38" t="s">
        <v>183</v>
      </c>
      <c r="E171" s="40" t="s">
        <v>184</v>
      </c>
      <c r="F171" s="25">
        <v>2812552</v>
      </c>
      <c r="G171" s="25">
        <v>3040614</v>
      </c>
      <c r="H171" s="19">
        <f t="shared" si="7"/>
        <v>1.0810872118986601</v>
      </c>
    </row>
    <row r="172" spans="2:8" s="2" customFormat="1" ht="83.25" customHeight="1" x14ac:dyDescent="0.2">
      <c r="B172" s="26"/>
      <c r="C172" s="39"/>
      <c r="D172" s="38" t="s">
        <v>220</v>
      </c>
      <c r="E172" s="43" t="s">
        <v>332</v>
      </c>
      <c r="F172" s="25">
        <v>20344</v>
      </c>
      <c r="G172" s="25">
        <v>0</v>
      </c>
      <c r="H172" s="19">
        <f t="shared" si="7"/>
        <v>0</v>
      </c>
    </row>
    <row r="173" spans="2:8" s="2" customFormat="1" ht="12.75" customHeight="1" x14ac:dyDescent="0.2">
      <c r="B173" s="26"/>
      <c r="C173" s="39">
        <v>80105</v>
      </c>
      <c r="D173" s="38"/>
      <c r="E173" s="40" t="s">
        <v>198</v>
      </c>
      <c r="F173" s="25">
        <f>SUM(F174:F175)</f>
        <v>412066</v>
      </c>
      <c r="G173" s="25">
        <f>SUM(G174:G175)</f>
        <v>382002</v>
      </c>
      <c r="H173" s="19">
        <f t="shared" si="7"/>
        <v>0.92704081385020842</v>
      </c>
    </row>
    <row r="174" spans="2:8" s="2" customFormat="1" ht="29.25" customHeight="1" x14ac:dyDescent="0.2">
      <c r="B174" s="26"/>
      <c r="C174" s="39"/>
      <c r="D174" s="38" t="s">
        <v>195</v>
      </c>
      <c r="E174" s="40" t="s">
        <v>331</v>
      </c>
      <c r="F174" s="25">
        <v>500</v>
      </c>
      <c r="G174" s="25">
        <v>1000</v>
      </c>
      <c r="H174" s="19">
        <f t="shared" si="7"/>
        <v>2</v>
      </c>
    </row>
    <row r="175" spans="2:8" s="2" customFormat="1" ht="79.5" customHeight="1" x14ac:dyDescent="0.2">
      <c r="B175" s="26"/>
      <c r="C175" s="39"/>
      <c r="D175" s="38" t="s">
        <v>62</v>
      </c>
      <c r="E175" s="6" t="s">
        <v>65</v>
      </c>
      <c r="F175" s="25">
        <v>411566</v>
      </c>
      <c r="G175" s="25">
        <v>381002</v>
      </c>
      <c r="H175" s="19">
        <f t="shared" si="7"/>
        <v>0.92573730580271452</v>
      </c>
    </row>
    <row r="176" spans="2:8" s="2" customFormat="1" ht="22.5" customHeight="1" x14ac:dyDescent="0.2">
      <c r="B176" s="26"/>
      <c r="C176" s="39">
        <v>80115</v>
      </c>
      <c r="D176" s="38"/>
      <c r="E176" s="6" t="s">
        <v>199</v>
      </c>
      <c r="F176" s="25">
        <f>SUM(F177:F185)</f>
        <v>805225</v>
      </c>
      <c r="G176" s="25">
        <f>SUM(G177:G185)</f>
        <v>658965</v>
      </c>
      <c r="H176" s="19">
        <f t="shared" si="7"/>
        <v>0.81836132757924807</v>
      </c>
    </row>
    <row r="177" spans="2:8" s="2" customFormat="1" ht="43.5" customHeight="1" x14ac:dyDescent="0.2">
      <c r="B177" s="26"/>
      <c r="C177" s="39"/>
      <c r="D177" s="38" t="s">
        <v>179</v>
      </c>
      <c r="E177" s="6" t="s">
        <v>180</v>
      </c>
      <c r="F177" s="25">
        <v>1702</v>
      </c>
      <c r="G177" s="25">
        <v>1884</v>
      </c>
      <c r="H177" s="19">
        <f t="shared" si="7"/>
        <v>1.1069330199764982</v>
      </c>
    </row>
    <row r="178" spans="2:8" s="2" customFormat="1" ht="15" customHeight="1" x14ac:dyDescent="0.2">
      <c r="B178" s="26"/>
      <c r="C178" s="39"/>
      <c r="D178" s="38" t="s">
        <v>70</v>
      </c>
      <c r="E178" s="6" t="s">
        <v>88</v>
      </c>
      <c r="F178" s="25">
        <v>550</v>
      </c>
      <c r="G178" s="25">
        <v>541</v>
      </c>
      <c r="H178" s="19">
        <f t="shared" si="7"/>
        <v>0.98363636363636364</v>
      </c>
    </row>
    <row r="179" spans="2:8" s="2" customFormat="1" ht="69.75" customHeight="1" x14ac:dyDescent="0.2">
      <c r="B179" s="26"/>
      <c r="C179" s="39"/>
      <c r="D179" s="38" t="s">
        <v>72</v>
      </c>
      <c r="E179" s="6" t="s">
        <v>73</v>
      </c>
      <c r="F179" s="25">
        <v>40371</v>
      </c>
      <c r="G179" s="25">
        <v>44284</v>
      </c>
      <c r="H179" s="19">
        <f t="shared" si="7"/>
        <v>1.0969260112456962</v>
      </c>
    </row>
    <row r="180" spans="2:8" s="2" customFormat="1" ht="24.75" customHeight="1" x14ac:dyDescent="0.2">
      <c r="B180" s="26"/>
      <c r="C180" s="39"/>
      <c r="D180" s="38" t="s">
        <v>74</v>
      </c>
      <c r="E180" s="6" t="s">
        <v>75</v>
      </c>
      <c r="F180" s="25">
        <v>500</v>
      </c>
      <c r="G180" s="25">
        <v>0</v>
      </c>
      <c r="H180" s="19">
        <f t="shared" si="7"/>
        <v>0</v>
      </c>
    </row>
    <row r="181" spans="2:8" s="2" customFormat="1" ht="24.75" customHeight="1" x14ac:dyDescent="0.2">
      <c r="B181" s="26"/>
      <c r="C181" s="39"/>
      <c r="D181" s="38" t="s">
        <v>105</v>
      </c>
      <c r="E181" s="40" t="s">
        <v>323</v>
      </c>
      <c r="F181" s="25">
        <v>16394</v>
      </c>
      <c r="G181" s="25">
        <v>8454</v>
      </c>
      <c r="H181" s="19">
        <f t="shared" si="7"/>
        <v>0.51567646700012204</v>
      </c>
    </row>
    <row r="182" spans="2:8" s="2" customFormat="1" ht="84.75" customHeight="1" x14ac:dyDescent="0.2">
      <c r="B182" s="26"/>
      <c r="C182" s="39"/>
      <c r="D182" s="38" t="s">
        <v>62</v>
      </c>
      <c r="E182" s="6" t="s">
        <v>65</v>
      </c>
      <c r="F182" s="25">
        <v>607568</v>
      </c>
      <c r="G182" s="25">
        <v>526733</v>
      </c>
      <c r="H182" s="19">
        <f t="shared" si="7"/>
        <v>0.86695316409027467</v>
      </c>
    </row>
    <row r="183" spans="2:8" s="2" customFormat="1" ht="76.5" customHeight="1" x14ac:dyDescent="0.2">
      <c r="B183" s="26"/>
      <c r="C183" s="39"/>
      <c r="D183" s="38" t="s">
        <v>63</v>
      </c>
      <c r="E183" s="6" t="s">
        <v>65</v>
      </c>
      <c r="F183" s="25">
        <v>55000</v>
      </c>
      <c r="G183" s="25">
        <v>77069</v>
      </c>
      <c r="H183" s="19">
        <f t="shared" si="7"/>
        <v>1.4012545454545455</v>
      </c>
    </row>
    <row r="184" spans="2:8" s="2" customFormat="1" ht="34.5" customHeight="1" x14ac:dyDescent="0.2">
      <c r="B184" s="26"/>
      <c r="C184" s="39"/>
      <c r="D184" s="38" t="s">
        <v>191</v>
      </c>
      <c r="E184" s="45" t="s">
        <v>192</v>
      </c>
      <c r="F184" s="25">
        <v>82640</v>
      </c>
      <c r="G184" s="25">
        <v>0</v>
      </c>
      <c r="H184" s="19">
        <f t="shared" si="7"/>
        <v>0</v>
      </c>
    </row>
    <row r="185" spans="2:8" s="2" customFormat="1" ht="30" customHeight="1" x14ac:dyDescent="0.2">
      <c r="B185" s="26"/>
      <c r="C185" s="39"/>
      <c r="D185" s="38" t="s">
        <v>265</v>
      </c>
      <c r="E185" s="6" t="s">
        <v>266</v>
      </c>
      <c r="F185" s="25">
        <v>500</v>
      </c>
      <c r="G185" s="25">
        <v>0</v>
      </c>
      <c r="H185" s="19">
        <f t="shared" si="7"/>
        <v>0</v>
      </c>
    </row>
    <row r="186" spans="2:8" s="2" customFormat="1" ht="27" customHeight="1" x14ac:dyDescent="0.2">
      <c r="B186" s="26"/>
      <c r="C186" s="39">
        <v>80116</v>
      </c>
      <c r="D186" s="38"/>
      <c r="E186" s="6" t="s">
        <v>202</v>
      </c>
      <c r="F186" s="25">
        <f>SUM(F187)</f>
        <v>69624</v>
      </c>
      <c r="G186" s="25">
        <f>SUM(G187)</f>
        <v>0</v>
      </c>
      <c r="H186" s="19">
        <f t="shared" si="7"/>
        <v>0</v>
      </c>
    </row>
    <row r="187" spans="2:8" s="2" customFormat="1" ht="27" customHeight="1" x14ac:dyDescent="0.2">
      <c r="B187" s="26"/>
      <c r="C187" s="39"/>
      <c r="D187" s="38" t="s">
        <v>265</v>
      </c>
      <c r="E187" s="6" t="s">
        <v>266</v>
      </c>
      <c r="F187" s="25">
        <v>69624</v>
      </c>
      <c r="G187" s="25">
        <v>0</v>
      </c>
      <c r="H187" s="19">
        <f t="shared" si="7"/>
        <v>0</v>
      </c>
    </row>
    <row r="188" spans="2:8" s="2" customFormat="1" ht="24" customHeight="1" x14ac:dyDescent="0.2">
      <c r="B188" s="26"/>
      <c r="C188" s="39">
        <v>80117</v>
      </c>
      <c r="D188" s="38"/>
      <c r="E188" s="6" t="s">
        <v>301</v>
      </c>
      <c r="F188" s="25">
        <f>SUM(F189:F190)</f>
        <v>9339</v>
      </c>
      <c r="G188" s="25">
        <f>SUM(G189:G190)</f>
        <v>0</v>
      </c>
      <c r="H188" s="19">
        <f t="shared" si="7"/>
        <v>0</v>
      </c>
    </row>
    <row r="189" spans="2:8" s="2" customFormat="1" ht="80.25" customHeight="1" x14ac:dyDescent="0.2">
      <c r="B189" s="26"/>
      <c r="C189" s="39"/>
      <c r="D189" s="38" t="s">
        <v>220</v>
      </c>
      <c r="E189" s="43" t="s">
        <v>332</v>
      </c>
      <c r="F189" s="25">
        <v>2414</v>
      </c>
      <c r="G189" s="25">
        <v>0</v>
      </c>
      <c r="H189" s="19">
        <f t="shared" si="7"/>
        <v>0</v>
      </c>
    </row>
    <row r="190" spans="2:8" s="2" customFormat="1" ht="30.75" customHeight="1" x14ac:dyDescent="0.2">
      <c r="B190" s="26"/>
      <c r="C190" s="39"/>
      <c r="D190" s="38" t="s">
        <v>265</v>
      </c>
      <c r="E190" s="6" t="s">
        <v>266</v>
      </c>
      <c r="F190" s="25">
        <v>6925</v>
      </c>
      <c r="G190" s="25">
        <v>0</v>
      </c>
      <c r="H190" s="19">
        <f t="shared" si="7"/>
        <v>0</v>
      </c>
    </row>
    <row r="191" spans="2:8" s="2" customFormat="1" ht="14.25" customHeight="1" x14ac:dyDescent="0.2">
      <c r="B191" s="26"/>
      <c r="C191" s="39">
        <v>80120</v>
      </c>
      <c r="D191" s="38"/>
      <c r="E191" s="40" t="s">
        <v>203</v>
      </c>
      <c r="F191" s="25">
        <f>SUM(F192:F199)</f>
        <v>93706</v>
      </c>
      <c r="G191" s="25">
        <f>SUM(G192:G199)</f>
        <v>45887</v>
      </c>
      <c r="H191" s="19">
        <f t="shared" si="7"/>
        <v>0.48969116171856658</v>
      </c>
    </row>
    <row r="192" spans="2:8" s="2" customFormat="1" ht="42.75" customHeight="1" x14ac:dyDescent="0.2">
      <c r="B192" s="26"/>
      <c r="C192" s="39"/>
      <c r="D192" s="38" t="s">
        <v>179</v>
      </c>
      <c r="E192" s="6" t="s">
        <v>180</v>
      </c>
      <c r="F192" s="25">
        <v>702</v>
      </c>
      <c r="G192" s="25">
        <v>702</v>
      </c>
      <c r="H192" s="19">
        <f t="shared" si="7"/>
        <v>1</v>
      </c>
    </row>
    <row r="193" spans="2:8" s="2" customFormat="1" ht="20.25" customHeight="1" x14ac:dyDescent="0.2">
      <c r="B193" s="26"/>
      <c r="C193" s="39"/>
      <c r="D193" s="38" t="s">
        <v>70</v>
      </c>
      <c r="E193" s="6" t="s">
        <v>88</v>
      </c>
      <c r="F193" s="25">
        <v>396</v>
      </c>
      <c r="G193" s="25">
        <v>396</v>
      </c>
      <c r="H193" s="19">
        <f t="shared" si="7"/>
        <v>1</v>
      </c>
    </row>
    <row r="194" spans="2:8" s="2" customFormat="1" ht="68.25" customHeight="1" x14ac:dyDescent="0.2">
      <c r="B194" s="26"/>
      <c r="C194" s="39"/>
      <c r="D194" s="38" t="s">
        <v>72</v>
      </c>
      <c r="E194" s="6" t="s">
        <v>73</v>
      </c>
      <c r="F194" s="25">
        <v>78594</v>
      </c>
      <c r="G194" s="25">
        <v>44789</v>
      </c>
      <c r="H194" s="19">
        <f t="shared" si="7"/>
        <v>0.56987810774359371</v>
      </c>
    </row>
    <row r="195" spans="2:8" s="2" customFormat="1" ht="69" customHeight="1" x14ac:dyDescent="0.2">
      <c r="B195" s="26"/>
      <c r="C195" s="39"/>
      <c r="D195" s="38" t="s">
        <v>261</v>
      </c>
      <c r="E195" s="44" t="s">
        <v>262</v>
      </c>
      <c r="F195" s="25">
        <v>302</v>
      </c>
      <c r="G195" s="25">
        <v>0</v>
      </c>
      <c r="H195" s="19">
        <f t="shared" si="7"/>
        <v>0</v>
      </c>
    </row>
    <row r="196" spans="2:8" s="2" customFormat="1" ht="19.5" customHeight="1" x14ac:dyDescent="0.2">
      <c r="B196" s="26"/>
      <c r="C196" s="39"/>
      <c r="D196" s="38" t="s">
        <v>89</v>
      </c>
      <c r="E196" s="40" t="s">
        <v>64</v>
      </c>
      <c r="F196" s="25">
        <v>858</v>
      </c>
      <c r="G196" s="25">
        <v>0</v>
      </c>
      <c r="H196" s="19">
        <f t="shared" si="7"/>
        <v>0</v>
      </c>
    </row>
    <row r="197" spans="2:8" s="2" customFormat="1" ht="25.5" x14ac:dyDescent="0.2">
      <c r="B197" s="26"/>
      <c r="C197" s="39"/>
      <c r="D197" s="38" t="s">
        <v>189</v>
      </c>
      <c r="E197" s="6" t="s">
        <v>190</v>
      </c>
      <c r="F197" s="25">
        <v>3000</v>
      </c>
      <c r="G197" s="25">
        <v>0</v>
      </c>
      <c r="H197" s="19">
        <f t="shared" si="7"/>
        <v>0</v>
      </c>
    </row>
    <row r="198" spans="2:8" s="2" customFormat="1" ht="78" customHeight="1" x14ac:dyDescent="0.2">
      <c r="B198" s="26"/>
      <c r="C198" s="39"/>
      <c r="D198" s="38" t="s">
        <v>220</v>
      </c>
      <c r="E198" s="43" t="s">
        <v>332</v>
      </c>
      <c r="F198" s="25">
        <v>3866</v>
      </c>
      <c r="G198" s="25">
        <v>0</v>
      </c>
      <c r="H198" s="19">
        <f t="shared" si="7"/>
        <v>0</v>
      </c>
    </row>
    <row r="199" spans="2:8" s="2" customFormat="1" ht="30.75" customHeight="1" x14ac:dyDescent="0.2">
      <c r="B199" s="26"/>
      <c r="C199" s="39"/>
      <c r="D199" s="38" t="s">
        <v>265</v>
      </c>
      <c r="E199" s="6" t="s">
        <v>266</v>
      </c>
      <c r="F199" s="25">
        <v>5988</v>
      </c>
      <c r="G199" s="25">
        <v>0</v>
      </c>
      <c r="H199" s="19">
        <f t="shared" si="7"/>
        <v>0</v>
      </c>
    </row>
    <row r="200" spans="2:8" s="2" customFormat="1" ht="24" customHeight="1" x14ac:dyDescent="0.2">
      <c r="B200" s="26"/>
      <c r="C200" s="39">
        <v>80134</v>
      </c>
      <c r="D200" s="38"/>
      <c r="E200" s="6" t="s">
        <v>276</v>
      </c>
      <c r="F200" s="25">
        <f>SUM(F201:F202)</f>
        <v>49000</v>
      </c>
      <c r="G200" s="25">
        <f>SUM(G201:G202)</f>
        <v>42000</v>
      </c>
      <c r="H200" s="19">
        <f t="shared" si="7"/>
        <v>0.8571428571428571</v>
      </c>
    </row>
    <row r="201" spans="2:8" s="2" customFormat="1" ht="67.5" customHeight="1" x14ac:dyDescent="0.2">
      <c r="B201" s="26"/>
      <c r="C201" s="49"/>
      <c r="D201" s="38" t="s">
        <v>72</v>
      </c>
      <c r="E201" s="6" t="s">
        <v>73</v>
      </c>
      <c r="F201" s="25">
        <v>47000</v>
      </c>
      <c r="G201" s="25">
        <v>42000</v>
      </c>
      <c r="H201" s="19">
        <f t="shared" si="7"/>
        <v>0.8936170212765957</v>
      </c>
    </row>
    <row r="202" spans="2:8" s="2" customFormat="1" ht="30.75" customHeight="1" x14ac:dyDescent="0.2">
      <c r="B202" s="26"/>
      <c r="C202" s="39"/>
      <c r="D202" s="38" t="s">
        <v>189</v>
      </c>
      <c r="E202" s="6" t="s">
        <v>190</v>
      </c>
      <c r="F202" s="25">
        <v>2000</v>
      </c>
      <c r="G202" s="25">
        <v>0</v>
      </c>
      <c r="H202" s="19">
        <f t="shared" si="7"/>
        <v>0</v>
      </c>
    </row>
    <row r="203" spans="2:8" s="2" customFormat="1" ht="36.75" customHeight="1" x14ac:dyDescent="0.2">
      <c r="B203" s="26"/>
      <c r="C203" s="39">
        <v>80140</v>
      </c>
      <c r="D203" s="38"/>
      <c r="E203" s="43" t="s">
        <v>333</v>
      </c>
      <c r="F203" s="25">
        <f>SUM(F204:F205)</f>
        <v>268336</v>
      </c>
      <c r="G203" s="25">
        <f>SUM(G204:G205)</f>
        <v>218700</v>
      </c>
      <c r="H203" s="19">
        <f t="shared" si="7"/>
        <v>0.815022956293602</v>
      </c>
    </row>
    <row r="204" spans="2:8" s="2" customFormat="1" ht="63.75" x14ac:dyDescent="0.2">
      <c r="B204" s="26"/>
      <c r="C204" s="39"/>
      <c r="D204" s="38" t="s">
        <v>72</v>
      </c>
      <c r="E204" s="6" t="s">
        <v>73</v>
      </c>
      <c r="F204" s="25">
        <v>7800</v>
      </c>
      <c r="G204" s="25">
        <v>5200</v>
      </c>
      <c r="H204" s="19">
        <f t="shared" si="7"/>
        <v>0.66666666666666663</v>
      </c>
    </row>
    <row r="205" spans="2:8" s="2" customFormat="1" ht="24" customHeight="1" x14ac:dyDescent="0.2">
      <c r="B205" s="26"/>
      <c r="C205" s="39"/>
      <c r="D205" s="38" t="s">
        <v>130</v>
      </c>
      <c r="E205" s="6" t="s">
        <v>131</v>
      </c>
      <c r="F205" s="25">
        <v>260536</v>
      </c>
      <c r="G205" s="25">
        <v>213500</v>
      </c>
      <c r="H205" s="19">
        <f t="shared" si="7"/>
        <v>0.81946448859274723</v>
      </c>
    </row>
    <row r="206" spans="2:8" s="2" customFormat="1" ht="26.25" customHeight="1" x14ac:dyDescent="0.2">
      <c r="B206" s="26"/>
      <c r="C206" s="39">
        <v>80148</v>
      </c>
      <c r="D206" s="38"/>
      <c r="E206" s="43" t="s">
        <v>204</v>
      </c>
      <c r="F206" s="25">
        <f>SUM(F207:F210)</f>
        <v>3067095</v>
      </c>
      <c r="G206" s="25">
        <f>SUM(G207:G208)</f>
        <v>3460374</v>
      </c>
      <c r="H206" s="19">
        <f t="shared" si="7"/>
        <v>1.1282252424525487</v>
      </c>
    </row>
    <row r="207" spans="2:8" s="2" customFormat="1" ht="44.25" customHeight="1" x14ac:dyDescent="0.2">
      <c r="B207" s="26"/>
      <c r="C207" s="39"/>
      <c r="D207" s="38" t="s">
        <v>205</v>
      </c>
      <c r="E207" s="43" t="s">
        <v>206</v>
      </c>
      <c r="F207" s="25">
        <v>1973223</v>
      </c>
      <c r="G207" s="25">
        <v>2059960</v>
      </c>
      <c r="H207" s="19">
        <f t="shared" si="7"/>
        <v>1.0439570185427598</v>
      </c>
    </row>
    <row r="208" spans="2:8" s="2" customFormat="1" ht="18" customHeight="1" x14ac:dyDescent="0.2">
      <c r="B208" s="26"/>
      <c r="C208" s="39"/>
      <c r="D208" s="38" t="s">
        <v>130</v>
      </c>
      <c r="E208" s="6" t="s">
        <v>131</v>
      </c>
      <c r="F208" s="25">
        <v>978023</v>
      </c>
      <c r="G208" s="25">
        <v>1400414</v>
      </c>
      <c r="H208" s="19">
        <f t="shared" si="7"/>
        <v>1.4318824812913398</v>
      </c>
    </row>
    <row r="209" spans="2:8" s="2" customFormat="1" ht="18" customHeight="1" x14ac:dyDescent="0.2">
      <c r="B209" s="26"/>
      <c r="C209" s="39"/>
      <c r="D209" s="38" t="s">
        <v>105</v>
      </c>
      <c r="E209" s="40" t="s">
        <v>323</v>
      </c>
      <c r="F209" s="25">
        <v>6828</v>
      </c>
      <c r="G209" s="25">
        <v>0</v>
      </c>
      <c r="H209" s="19">
        <f t="shared" si="7"/>
        <v>0</v>
      </c>
    </row>
    <row r="210" spans="2:8" s="2" customFormat="1" ht="41.25" customHeight="1" x14ac:dyDescent="0.2">
      <c r="B210" s="26"/>
      <c r="C210" s="39"/>
      <c r="D210" s="38" t="s">
        <v>183</v>
      </c>
      <c r="E210" s="46" t="s">
        <v>184</v>
      </c>
      <c r="F210" s="25">
        <v>109021</v>
      </c>
      <c r="G210" s="25">
        <v>0</v>
      </c>
      <c r="H210" s="19">
        <f t="shared" si="7"/>
        <v>0</v>
      </c>
    </row>
    <row r="211" spans="2:8" s="2" customFormat="1" ht="20.25" customHeight="1" x14ac:dyDescent="0.2">
      <c r="B211" s="26"/>
      <c r="C211" s="39">
        <v>80195</v>
      </c>
      <c r="D211" s="38"/>
      <c r="E211" s="40" t="s">
        <v>48</v>
      </c>
      <c r="F211" s="25">
        <f>SUM(F212:F216)</f>
        <v>2352251</v>
      </c>
      <c r="G211" s="25">
        <f>SUM(G213:G216)</f>
        <v>1890259</v>
      </c>
      <c r="H211" s="19">
        <f t="shared" si="7"/>
        <v>0.80359578973502399</v>
      </c>
    </row>
    <row r="212" spans="2:8" s="2" customFormat="1" ht="20.25" customHeight="1" x14ac:dyDescent="0.2">
      <c r="B212" s="26"/>
      <c r="C212" s="39"/>
      <c r="D212" s="38" t="s">
        <v>130</v>
      </c>
      <c r="E212" s="6" t="s">
        <v>131</v>
      </c>
      <c r="F212" s="25">
        <v>16400</v>
      </c>
      <c r="G212" s="25">
        <v>0</v>
      </c>
      <c r="H212" s="19">
        <f t="shared" si="7"/>
        <v>0</v>
      </c>
    </row>
    <row r="213" spans="2:8" s="2" customFormat="1" ht="20.25" customHeight="1" x14ac:dyDescent="0.2">
      <c r="B213" s="26"/>
      <c r="C213" s="39"/>
      <c r="D213" s="38" t="s">
        <v>105</v>
      </c>
      <c r="E213" s="40" t="s">
        <v>323</v>
      </c>
      <c r="F213" s="25">
        <v>117656</v>
      </c>
      <c r="G213" s="25">
        <v>0</v>
      </c>
      <c r="H213" s="19">
        <f t="shared" si="7"/>
        <v>0</v>
      </c>
    </row>
    <row r="214" spans="2:8" s="2" customFormat="1" ht="93" customHeight="1" x14ac:dyDescent="0.2">
      <c r="B214" s="26"/>
      <c r="C214" s="39"/>
      <c r="D214" s="38" t="s">
        <v>197</v>
      </c>
      <c r="E214" s="6" t="s">
        <v>334</v>
      </c>
      <c r="F214" s="25">
        <v>115489</v>
      </c>
      <c r="G214" s="25">
        <v>0</v>
      </c>
      <c r="H214" s="19">
        <f t="shared" si="7"/>
        <v>0</v>
      </c>
    </row>
    <row r="215" spans="2:8" s="2" customFormat="1" ht="85.5" customHeight="1" x14ac:dyDescent="0.2">
      <c r="B215" s="26"/>
      <c r="C215" s="39"/>
      <c r="D215" s="38" t="s">
        <v>62</v>
      </c>
      <c r="E215" s="6" t="s">
        <v>65</v>
      </c>
      <c r="F215" s="25">
        <v>1960559</v>
      </c>
      <c r="G215" s="25">
        <v>1723880</v>
      </c>
      <c r="H215" s="19">
        <f t="shared" si="7"/>
        <v>0.87927983804618992</v>
      </c>
    </row>
    <row r="216" spans="2:8" s="2" customFormat="1" ht="93" customHeight="1" x14ac:dyDescent="0.2">
      <c r="B216" s="26"/>
      <c r="C216" s="39"/>
      <c r="D216" s="38" t="s">
        <v>63</v>
      </c>
      <c r="E216" s="6" t="s">
        <v>65</v>
      </c>
      <c r="F216" s="25">
        <v>142147</v>
      </c>
      <c r="G216" s="25">
        <v>166379</v>
      </c>
      <c r="H216" s="19">
        <f t="shared" si="7"/>
        <v>1.1704714133959915</v>
      </c>
    </row>
    <row r="217" spans="2:8" s="2" customFormat="1" ht="19.5" customHeight="1" x14ac:dyDescent="0.2">
      <c r="B217" s="26">
        <v>851</v>
      </c>
      <c r="C217" s="26"/>
      <c r="D217" s="41"/>
      <c r="E217" s="42" t="s">
        <v>210</v>
      </c>
      <c r="F217" s="27">
        <f>SUM(F218,F222)</f>
        <v>15142</v>
      </c>
      <c r="G217" s="27">
        <f>SUM(G218,G222)</f>
        <v>0</v>
      </c>
      <c r="H217" s="65">
        <f t="shared" si="7"/>
        <v>0</v>
      </c>
    </row>
    <row r="218" spans="2:8" s="2" customFormat="1" ht="22.5" customHeight="1" x14ac:dyDescent="0.2">
      <c r="B218" s="26"/>
      <c r="C218" s="39">
        <v>85154</v>
      </c>
      <c r="D218" s="38"/>
      <c r="E218" s="6" t="s">
        <v>211</v>
      </c>
      <c r="F218" s="25">
        <f>SUM(F219:F221)</f>
        <v>9275</v>
      </c>
      <c r="G218" s="25">
        <f>SUM(G219:G221)</f>
        <v>0</v>
      </c>
      <c r="H218" s="19">
        <f t="shared" si="7"/>
        <v>0</v>
      </c>
    </row>
    <row r="219" spans="2:8" s="2" customFormat="1" ht="51" x14ac:dyDescent="0.2">
      <c r="B219" s="26"/>
      <c r="C219" s="39"/>
      <c r="D219" s="38" t="s">
        <v>98</v>
      </c>
      <c r="E219" s="40" t="s">
        <v>99</v>
      </c>
      <c r="F219" s="25">
        <v>2566</v>
      </c>
      <c r="G219" s="25">
        <v>0</v>
      </c>
      <c r="H219" s="19">
        <f t="shared" si="7"/>
        <v>0</v>
      </c>
    </row>
    <row r="220" spans="2:8" s="2" customFormat="1" ht="65.25" customHeight="1" x14ac:dyDescent="0.2">
      <c r="B220" s="26"/>
      <c r="C220" s="39"/>
      <c r="D220" s="38" t="s">
        <v>261</v>
      </c>
      <c r="E220" s="44" t="s">
        <v>262</v>
      </c>
      <c r="F220" s="25">
        <v>764</v>
      </c>
      <c r="G220" s="25">
        <v>0</v>
      </c>
      <c r="H220" s="19">
        <f t="shared" ref="H220:H277" si="8">G220/F220</f>
        <v>0</v>
      </c>
    </row>
    <row r="221" spans="2:8" s="2" customFormat="1" ht="81.75" customHeight="1" x14ac:dyDescent="0.2">
      <c r="B221" s="26"/>
      <c r="C221" s="39"/>
      <c r="D221" s="38" t="s">
        <v>220</v>
      </c>
      <c r="E221" s="43" t="s">
        <v>335</v>
      </c>
      <c r="F221" s="25">
        <v>5945</v>
      </c>
      <c r="G221" s="25">
        <v>0</v>
      </c>
      <c r="H221" s="19">
        <f t="shared" si="8"/>
        <v>0</v>
      </c>
    </row>
    <row r="222" spans="2:8" s="2" customFormat="1" ht="27.75" customHeight="1" x14ac:dyDescent="0.2">
      <c r="B222" s="26"/>
      <c r="C222" s="39">
        <v>85195</v>
      </c>
      <c r="D222" s="38"/>
      <c r="E222" s="40" t="s">
        <v>48</v>
      </c>
      <c r="F222" s="25">
        <f>SUM(F223:F225)</f>
        <v>5867</v>
      </c>
      <c r="G222" s="25">
        <f>SUM(G223)</f>
        <v>0</v>
      </c>
      <c r="H222" s="19">
        <f t="shared" si="8"/>
        <v>0</v>
      </c>
    </row>
    <row r="223" spans="2:8" s="2" customFormat="1" ht="68.25" customHeight="1" x14ac:dyDescent="0.2">
      <c r="B223" s="26"/>
      <c r="C223" s="39"/>
      <c r="D223" s="38" t="s">
        <v>261</v>
      </c>
      <c r="E223" s="44" t="s">
        <v>262</v>
      </c>
      <c r="F223" s="25">
        <v>167</v>
      </c>
      <c r="G223" s="25">
        <v>0</v>
      </c>
      <c r="H223" s="19">
        <f t="shared" si="8"/>
        <v>0</v>
      </c>
    </row>
    <row r="224" spans="2:8" s="2" customFormat="1" ht="67.5" customHeight="1" x14ac:dyDescent="0.2">
      <c r="B224" s="26"/>
      <c r="C224" s="39"/>
      <c r="D224" s="38" t="s">
        <v>220</v>
      </c>
      <c r="E224" s="43" t="s">
        <v>335</v>
      </c>
      <c r="F224" s="25">
        <v>3136</v>
      </c>
      <c r="G224" s="25">
        <v>0</v>
      </c>
      <c r="H224" s="19">
        <f t="shared" si="8"/>
        <v>0</v>
      </c>
    </row>
    <row r="225" spans="2:8" s="2" customFormat="1" ht="27.75" customHeight="1" x14ac:dyDescent="0.2">
      <c r="B225" s="26"/>
      <c r="C225" s="39"/>
      <c r="D225" s="38" t="s">
        <v>265</v>
      </c>
      <c r="E225" s="6" t="s">
        <v>266</v>
      </c>
      <c r="F225" s="25">
        <v>2564</v>
      </c>
      <c r="G225" s="25">
        <v>0</v>
      </c>
      <c r="H225" s="19">
        <f t="shared" si="8"/>
        <v>0</v>
      </c>
    </row>
    <row r="226" spans="2:8" s="2" customFormat="1" ht="18.75" customHeight="1" x14ac:dyDescent="0.2">
      <c r="B226" s="26">
        <v>852</v>
      </c>
      <c r="C226" s="26"/>
      <c r="D226" s="41"/>
      <c r="E226" s="47" t="s">
        <v>213</v>
      </c>
      <c r="F226" s="27">
        <f>SUM(F227,F232,F234,F237,F240,F242,F245,F250,F256,F261,F263,F268)</f>
        <v>12460568</v>
      </c>
      <c r="G226" s="27">
        <f>SUM(G227,G232,G234,G237,G240,G242,G245,G250,G256,G261,G263,G268)</f>
        <v>10063209</v>
      </c>
      <c r="H226" s="65">
        <f t="shared" si="8"/>
        <v>0.80760435639852046</v>
      </c>
    </row>
    <row r="227" spans="2:8" s="2" customFormat="1" ht="22.5" customHeight="1" x14ac:dyDescent="0.2">
      <c r="B227" s="39"/>
      <c r="C227" s="39">
        <v>85202</v>
      </c>
      <c r="D227" s="38"/>
      <c r="E227" s="40" t="s">
        <v>214</v>
      </c>
      <c r="F227" s="25">
        <f>SUM(F228:F231)</f>
        <v>6218915</v>
      </c>
      <c r="G227" s="25">
        <f>SUM(G228:G230)</f>
        <v>6210000</v>
      </c>
      <c r="H227" s="19">
        <f t="shared" si="8"/>
        <v>0.99856647019616762</v>
      </c>
    </row>
    <row r="228" spans="2:8" s="2" customFormat="1" ht="22.5" customHeight="1" x14ac:dyDescent="0.2">
      <c r="B228" s="39"/>
      <c r="C228" s="39"/>
      <c r="D228" s="38" t="s">
        <v>130</v>
      </c>
      <c r="E228" s="6" t="s">
        <v>131</v>
      </c>
      <c r="F228" s="25">
        <v>3220000</v>
      </c>
      <c r="G228" s="25">
        <v>3260000</v>
      </c>
      <c r="H228" s="19">
        <f t="shared" si="8"/>
        <v>1.0124223602484472</v>
      </c>
    </row>
    <row r="229" spans="2:8" s="2" customFormat="1" ht="22.5" customHeight="1" x14ac:dyDescent="0.2">
      <c r="B229" s="39"/>
      <c r="C229" s="39"/>
      <c r="D229" s="38" t="s">
        <v>89</v>
      </c>
      <c r="E229" s="40" t="s">
        <v>64</v>
      </c>
      <c r="F229" s="25">
        <v>1163</v>
      </c>
      <c r="G229" s="25">
        <v>0</v>
      </c>
      <c r="H229" s="19">
        <f t="shared" si="8"/>
        <v>0</v>
      </c>
    </row>
    <row r="230" spans="2:8" s="2" customFormat="1" ht="32.25" customHeight="1" x14ac:dyDescent="0.2">
      <c r="B230" s="39"/>
      <c r="C230" s="39"/>
      <c r="D230" s="38" t="s">
        <v>191</v>
      </c>
      <c r="E230" s="43" t="s">
        <v>192</v>
      </c>
      <c r="F230" s="25">
        <v>2920212</v>
      </c>
      <c r="G230" s="25">
        <v>2950000</v>
      </c>
      <c r="H230" s="19">
        <f t="shared" si="8"/>
        <v>1.0102006292693819</v>
      </c>
    </row>
    <row r="231" spans="2:8" s="2" customFormat="1" ht="43.5" customHeight="1" x14ac:dyDescent="0.2">
      <c r="B231" s="39"/>
      <c r="C231" s="39"/>
      <c r="D231" s="38" t="s">
        <v>303</v>
      </c>
      <c r="E231" s="44" t="s">
        <v>304</v>
      </c>
      <c r="F231" s="25">
        <v>77540</v>
      </c>
      <c r="G231" s="25">
        <v>0</v>
      </c>
      <c r="H231" s="19">
        <f t="shared" si="8"/>
        <v>0</v>
      </c>
    </row>
    <row r="232" spans="2:8" s="2" customFormat="1" ht="18" customHeight="1" x14ac:dyDescent="0.2">
      <c r="B232" s="39"/>
      <c r="C232" s="39">
        <v>85203</v>
      </c>
      <c r="D232" s="38"/>
      <c r="E232" s="43" t="s">
        <v>215</v>
      </c>
      <c r="F232" s="25">
        <f>SUM(F233:F233)</f>
        <v>100</v>
      </c>
      <c r="G232" s="25">
        <f>SUM(G233:G233)</f>
        <v>50</v>
      </c>
      <c r="H232" s="19">
        <f t="shared" si="8"/>
        <v>0.5</v>
      </c>
    </row>
    <row r="233" spans="2:8" s="2" customFormat="1" ht="19.5" customHeight="1" x14ac:dyDescent="0.2">
      <c r="B233" s="39"/>
      <c r="C233" s="39"/>
      <c r="D233" s="38" t="s">
        <v>74</v>
      </c>
      <c r="E233" s="6" t="s">
        <v>75</v>
      </c>
      <c r="F233" s="25">
        <v>100</v>
      </c>
      <c r="G233" s="25">
        <v>50</v>
      </c>
      <c r="H233" s="19">
        <f t="shared" si="8"/>
        <v>0.5</v>
      </c>
    </row>
    <row r="234" spans="2:8" s="2" customFormat="1" ht="63.75" customHeight="1" x14ac:dyDescent="0.2">
      <c r="B234" s="39"/>
      <c r="C234" s="39">
        <v>85213</v>
      </c>
      <c r="D234" s="38"/>
      <c r="E234" s="43" t="s">
        <v>217</v>
      </c>
      <c r="F234" s="25">
        <f>SUM(F235:F236)</f>
        <v>160000</v>
      </c>
      <c r="G234" s="25">
        <f>SUM(G235:G236)</f>
        <v>160000</v>
      </c>
      <c r="H234" s="19">
        <f t="shared" si="8"/>
        <v>1</v>
      </c>
    </row>
    <row r="235" spans="2:8" s="2" customFormat="1" ht="19.5" customHeight="1" x14ac:dyDescent="0.2">
      <c r="B235" s="39"/>
      <c r="C235" s="39"/>
      <c r="D235" s="38" t="s">
        <v>89</v>
      </c>
      <c r="E235" s="40" t="s">
        <v>64</v>
      </c>
      <c r="F235" s="25">
        <v>3000</v>
      </c>
      <c r="G235" s="25">
        <v>3000</v>
      </c>
      <c r="H235" s="19">
        <f t="shared" si="8"/>
        <v>1</v>
      </c>
    </row>
    <row r="236" spans="2:8" s="2" customFormat="1" ht="41.25" customHeight="1" x14ac:dyDescent="0.2">
      <c r="B236" s="39"/>
      <c r="C236" s="39"/>
      <c r="D236" s="38" t="s">
        <v>183</v>
      </c>
      <c r="E236" s="40" t="s">
        <v>184</v>
      </c>
      <c r="F236" s="25">
        <v>157000</v>
      </c>
      <c r="G236" s="25">
        <v>157000</v>
      </c>
      <c r="H236" s="19">
        <f t="shared" si="8"/>
        <v>1</v>
      </c>
    </row>
    <row r="237" spans="2:8" s="2" customFormat="1" ht="27.75" customHeight="1" x14ac:dyDescent="0.2">
      <c r="B237" s="39"/>
      <c r="C237" s="39">
        <v>85214</v>
      </c>
      <c r="D237" s="38"/>
      <c r="E237" s="6" t="s">
        <v>218</v>
      </c>
      <c r="F237" s="25">
        <f>SUM(F238:F239)</f>
        <v>1249098</v>
      </c>
      <c r="G237" s="25">
        <f>SUM(G238:G239)</f>
        <v>1111000</v>
      </c>
      <c r="H237" s="19">
        <f t="shared" si="8"/>
        <v>0.88944182121819104</v>
      </c>
    </row>
    <row r="238" spans="2:8" s="2" customFormat="1" ht="19.5" customHeight="1" x14ac:dyDescent="0.2">
      <c r="B238" s="39"/>
      <c r="C238" s="39"/>
      <c r="D238" s="38" t="s">
        <v>89</v>
      </c>
      <c r="E238" s="40" t="s">
        <v>64</v>
      </c>
      <c r="F238" s="25">
        <v>3000</v>
      </c>
      <c r="G238" s="36">
        <v>3000</v>
      </c>
      <c r="H238" s="19">
        <f t="shared" si="8"/>
        <v>1</v>
      </c>
    </row>
    <row r="239" spans="2:8" s="2" customFormat="1" ht="58.5" customHeight="1" x14ac:dyDescent="0.2">
      <c r="B239" s="39"/>
      <c r="C239" s="39"/>
      <c r="D239" s="38" t="s">
        <v>183</v>
      </c>
      <c r="E239" s="40" t="s">
        <v>184</v>
      </c>
      <c r="F239" s="25">
        <v>1246098</v>
      </c>
      <c r="G239" s="25">
        <v>1108000</v>
      </c>
      <c r="H239" s="19">
        <f t="shared" si="8"/>
        <v>0.88917565071126026</v>
      </c>
    </row>
    <row r="240" spans="2:8" s="2" customFormat="1" ht="19.5" customHeight="1" x14ac:dyDescent="0.2">
      <c r="B240" s="39"/>
      <c r="C240" s="39">
        <v>85215</v>
      </c>
      <c r="D240" s="38"/>
      <c r="E240" s="40" t="s">
        <v>219</v>
      </c>
      <c r="F240" s="25">
        <f>SUM(F241:F241)</f>
        <v>2062</v>
      </c>
      <c r="G240" s="25">
        <f>SUM(G241:G241)</f>
        <v>0</v>
      </c>
      <c r="H240" s="19">
        <f t="shared" si="8"/>
        <v>0</v>
      </c>
    </row>
    <row r="241" spans="2:8" s="2" customFormat="1" ht="22.5" customHeight="1" x14ac:dyDescent="0.2">
      <c r="B241" s="39"/>
      <c r="C241" s="39"/>
      <c r="D241" s="38" t="s">
        <v>89</v>
      </c>
      <c r="E241" s="40" t="s">
        <v>64</v>
      </c>
      <c r="F241" s="25">
        <v>2062</v>
      </c>
      <c r="G241" s="25">
        <v>0</v>
      </c>
      <c r="H241" s="19">
        <f t="shared" si="8"/>
        <v>0</v>
      </c>
    </row>
    <row r="242" spans="2:8" s="2" customFormat="1" ht="21" customHeight="1" x14ac:dyDescent="0.2">
      <c r="B242" s="39"/>
      <c r="C242" s="39">
        <v>85216</v>
      </c>
      <c r="D242" s="38"/>
      <c r="E242" s="43" t="s">
        <v>221</v>
      </c>
      <c r="F242" s="25">
        <f>SUM(F243:F244)</f>
        <v>1351000</v>
      </c>
      <c r="G242" s="25">
        <f>SUM(G243:G244)</f>
        <v>1286000</v>
      </c>
      <c r="H242" s="19">
        <f t="shared" si="8"/>
        <v>0.95188749074759438</v>
      </c>
    </row>
    <row r="243" spans="2:8" s="2" customFormat="1" ht="21" customHeight="1" x14ac:dyDescent="0.2">
      <c r="B243" s="39"/>
      <c r="C243" s="39"/>
      <c r="D243" s="38" t="s">
        <v>89</v>
      </c>
      <c r="E243" s="40" t="s">
        <v>64</v>
      </c>
      <c r="F243" s="25">
        <v>8000</v>
      </c>
      <c r="G243" s="25">
        <v>8000</v>
      </c>
      <c r="H243" s="19">
        <f t="shared" si="8"/>
        <v>1</v>
      </c>
    </row>
    <row r="244" spans="2:8" s="2" customFormat="1" ht="54" customHeight="1" x14ac:dyDescent="0.2">
      <c r="B244" s="39"/>
      <c r="C244" s="39"/>
      <c r="D244" s="38" t="s">
        <v>183</v>
      </c>
      <c r="E244" s="40" t="s">
        <v>184</v>
      </c>
      <c r="F244" s="25">
        <v>1343000</v>
      </c>
      <c r="G244" s="25">
        <v>1278000</v>
      </c>
      <c r="H244" s="19">
        <f t="shared" si="8"/>
        <v>0.95160089352196575</v>
      </c>
    </row>
    <row r="245" spans="2:8" s="2" customFormat="1" ht="20.25" customHeight="1" x14ac:dyDescent="0.2">
      <c r="B245" s="39"/>
      <c r="C245" s="39">
        <v>85219</v>
      </c>
      <c r="D245" s="38"/>
      <c r="E245" s="40" t="s">
        <v>222</v>
      </c>
      <c r="F245" s="25">
        <f>SUM(F246:F249)</f>
        <v>899960</v>
      </c>
      <c r="G245" s="25">
        <f>SUM(G246:G249)</f>
        <v>740000</v>
      </c>
      <c r="H245" s="19">
        <f t="shared" si="8"/>
        <v>0.82225876705631362</v>
      </c>
    </row>
    <row r="246" spans="2:8" s="2" customFormat="1" ht="20.25" customHeight="1" x14ac:dyDescent="0.2">
      <c r="B246" s="39"/>
      <c r="C246" s="39"/>
      <c r="D246" s="38" t="s">
        <v>74</v>
      </c>
      <c r="E246" s="6" t="s">
        <v>75</v>
      </c>
      <c r="F246" s="25">
        <v>2000</v>
      </c>
      <c r="G246" s="25">
        <v>0</v>
      </c>
      <c r="H246" s="19">
        <f t="shared" si="8"/>
        <v>0</v>
      </c>
    </row>
    <row r="247" spans="2:8" s="2" customFormat="1" ht="20.25" customHeight="1" x14ac:dyDescent="0.2">
      <c r="B247" s="39"/>
      <c r="C247" s="39"/>
      <c r="D247" s="38" t="s">
        <v>89</v>
      </c>
      <c r="E247" s="40" t="s">
        <v>64</v>
      </c>
      <c r="F247" s="25">
        <v>79</v>
      </c>
      <c r="G247" s="25">
        <v>0</v>
      </c>
      <c r="H247" s="19">
        <f t="shared" si="8"/>
        <v>0</v>
      </c>
    </row>
    <row r="248" spans="2:8" s="2" customFormat="1" ht="20.25" customHeight="1" x14ac:dyDescent="0.2">
      <c r="B248" s="39"/>
      <c r="C248" s="39"/>
      <c r="D248" s="38" t="s">
        <v>105</v>
      </c>
      <c r="E248" s="40" t="s">
        <v>323</v>
      </c>
      <c r="F248" s="25">
        <v>31520</v>
      </c>
      <c r="G248" s="25">
        <v>0</v>
      </c>
      <c r="H248" s="19">
        <f t="shared" si="8"/>
        <v>0</v>
      </c>
    </row>
    <row r="249" spans="2:8" s="2" customFormat="1" ht="57.75" customHeight="1" x14ac:dyDescent="0.2">
      <c r="B249" s="39"/>
      <c r="C249" s="39"/>
      <c r="D249" s="38" t="s">
        <v>183</v>
      </c>
      <c r="E249" s="40" t="s">
        <v>184</v>
      </c>
      <c r="F249" s="25">
        <v>866361</v>
      </c>
      <c r="G249" s="25">
        <v>740000</v>
      </c>
      <c r="H249" s="19">
        <f t="shared" si="8"/>
        <v>0.85414740506555586</v>
      </c>
    </row>
    <row r="250" spans="2:8" s="2" customFormat="1" ht="42" customHeight="1" x14ac:dyDescent="0.2">
      <c r="B250" s="39"/>
      <c r="C250" s="39">
        <v>85220</v>
      </c>
      <c r="D250" s="38"/>
      <c r="E250" s="6" t="s">
        <v>223</v>
      </c>
      <c r="F250" s="25">
        <f>SUM(F251:F255)</f>
        <v>9441</v>
      </c>
      <c r="G250" s="25">
        <f>SUM(G251:G253)</f>
        <v>200</v>
      </c>
      <c r="H250" s="19">
        <f t="shared" si="8"/>
        <v>2.118419658934435E-2</v>
      </c>
    </row>
    <row r="251" spans="2:8" s="2" customFormat="1" ht="22.5" customHeight="1" x14ac:dyDescent="0.2">
      <c r="B251" s="39"/>
      <c r="C251" s="39"/>
      <c r="D251" s="38" t="s">
        <v>130</v>
      </c>
      <c r="E251" s="6" t="s">
        <v>131</v>
      </c>
      <c r="F251" s="25">
        <v>1097</v>
      </c>
      <c r="G251" s="25">
        <v>0</v>
      </c>
      <c r="H251" s="19">
        <f t="shared" si="8"/>
        <v>0</v>
      </c>
    </row>
    <row r="252" spans="2:8" s="2" customFormat="1" ht="22.5" customHeight="1" x14ac:dyDescent="0.2">
      <c r="B252" s="39"/>
      <c r="C252" s="39"/>
      <c r="D252" s="38" t="s">
        <v>74</v>
      </c>
      <c r="E252" s="6" t="s">
        <v>75</v>
      </c>
      <c r="F252" s="25">
        <v>200</v>
      </c>
      <c r="G252" s="25">
        <v>200</v>
      </c>
      <c r="H252" s="19">
        <f t="shared" si="8"/>
        <v>1</v>
      </c>
    </row>
    <row r="253" spans="2:8" s="2" customFormat="1" ht="22.5" customHeight="1" x14ac:dyDescent="0.2">
      <c r="B253" s="39"/>
      <c r="C253" s="39"/>
      <c r="D253" s="38" t="s">
        <v>89</v>
      </c>
      <c r="E253" s="40" t="s">
        <v>64</v>
      </c>
      <c r="F253" s="25">
        <v>5</v>
      </c>
      <c r="G253" s="25">
        <v>0</v>
      </c>
      <c r="H253" s="19">
        <f t="shared" si="8"/>
        <v>0</v>
      </c>
    </row>
    <row r="254" spans="2:8" s="2" customFormat="1" ht="24.75" customHeight="1" x14ac:dyDescent="0.2">
      <c r="B254" s="39"/>
      <c r="C254" s="39"/>
      <c r="D254" s="38" t="s">
        <v>113</v>
      </c>
      <c r="E254" s="40" t="s">
        <v>114</v>
      </c>
      <c r="F254" s="25">
        <v>340</v>
      </c>
      <c r="G254" s="25">
        <v>0</v>
      </c>
      <c r="H254" s="19">
        <f t="shared" si="8"/>
        <v>0</v>
      </c>
    </row>
    <row r="255" spans="2:8" s="2" customFormat="1" ht="37.5" customHeight="1" x14ac:dyDescent="0.2">
      <c r="B255" s="39"/>
      <c r="C255" s="39"/>
      <c r="D255" s="38" t="s">
        <v>191</v>
      </c>
      <c r="E255" s="43" t="s">
        <v>192</v>
      </c>
      <c r="F255" s="25">
        <v>7799</v>
      </c>
      <c r="G255" s="25">
        <v>0</v>
      </c>
      <c r="H255" s="19">
        <f t="shared" si="8"/>
        <v>0</v>
      </c>
    </row>
    <row r="256" spans="2:8" s="2" customFormat="1" ht="30.75" customHeight="1" x14ac:dyDescent="0.2">
      <c r="B256" s="39"/>
      <c r="C256" s="39">
        <v>85228</v>
      </c>
      <c r="D256" s="38"/>
      <c r="E256" s="6" t="s">
        <v>224</v>
      </c>
      <c r="F256" s="25">
        <f>SUM(F257:F260)</f>
        <v>345639</v>
      </c>
      <c r="G256" s="25">
        <f>SUM(G257:G260)</f>
        <v>280800</v>
      </c>
      <c r="H256" s="19">
        <f t="shared" si="8"/>
        <v>0.81240832197755464</v>
      </c>
    </row>
    <row r="257" spans="2:9" s="2" customFormat="1" ht="22.5" customHeight="1" x14ac:dyDescent="0.2">
      <c r="B257" s="39"/>
      <c r="C257" s="39"/>
      <c r="D257" s="38" t="s">
        <v>130</v>
      </c>
      <c r="E257" s="6" t="s">
        <v>131</v>
      </c>
      <c r="F257" s="25">
        <v>342543</v>
      </c>
      <c r="G257" s="25">
        <v>280000</v>
      </c>
      <c r="H257" s="19">
        <f t="shared" si="8"/>
        <v>0.81741562373191101</v>
      </c>
    </row>
    <row r="258" spans="2:9" s="2" customFormat="1" ht="22.5" customHeight="1" x14ac:dyDescent="0.2">
      <c r="B258" s="39"/>
      <c r="C258" s="39"/>
      <c r="D258" s="38" t="s">
        <v>74</v>
      </c>
      <c r="E258" s="6" t="s">
        <v>312</v>
      </c>
      <c r="F258" s="25">
        <v>181</v>
      </c>
      <c r="G258" s="25">
        <v>0</v>
      </c>
      <c r="H258" s="19">
        <f t="shared" si="8"/>
        <v>0</v>
      </c>
    </row>
    <row r="259" spans="2:9" s="2" customFormat="1" ht="22.5" customHeight="1" x14ac:dyDescent="0.2">
      <c r="B259" s="39"/>
      <c r="C259" s="39"/>
      <c r="D259" s="38" t="s">
        <v>89</v>
      </c>
      <c r="E259" s="40" t="s">
        <v>64</v>
      </c>
      <c r="F259" s="25">
        <v>2115</v>
      </c>
      <c r="G259" s="25">
        <v>0</v>
      </c>
      <c r="H259" s="19">
        <f t="shared" si="8"/>
        <v>0</v>
      </c>
    </row>
    <row r="260" spans="2:9" s="2" customFormat="1" ht="59.25" customHeight="1" x14ac:dyDescent="0.2">
      <c r="B260" s="39"/>
      <c r="C260" s="39"/>
      <c r="D260" s="38" t="s">
        <v>108</v>
      </c>
      <c r="E260" s="6" t="s">
        <v>109</v>
      </c>
      <c r="F260" s="25">
        <v>800</v>
      </c>
      <c r="G260" s="25">
        <v>800</v>
      </c>
      <c r="H260" s="19">
        <f t="shared" si="8"/>
        <v>1</v>
      </c>
    </row>
    <row r="261" spans="2:9" s="2" customFormat="1" ht="21" customHeight="1" x14ac:dyDescent="0.2">
      <c r="B261" s="39"/>
      <c r="C261" s="39">
        <v>85230</v>
      </c>
      <c r="D261" s="38"/>
      <c r="E261" s="6" t="s">
        <v>225</v>
      </c>
      <c r="F261" s="25">
        <f>SUM(F262)</f>
        <v>478800</v>
      </c>
      <c r="G261" s="25">
        <f>SUM(G262)</f>
        <v>197500</v>
      </c>
      <c r="H261" s="19">
        <f t="shared" si="8"/>
        <v>0.41248955722639935</v>
      </c>
    </row>
    <row r="262" spans="2:9" s="2" customFormat="1" ht="57" customHeight="1" x14ac:dyDescent="0.2">
      <c r="B262" s="39"/>
      <c r="C262" s="39"/>
      <c r="D262" s="38" t="s">
        <v>183</v>
      </c>
      <c r="E262" s="40" t="s">
        <v>184</v>
      </c>
      <c r="F262" s="25">
        <v>478800</v>
      </c>
      <c r="G262" s="25">
        <v>197500</v>
      </c>
      <c r="H262" s="19">
        <f t="shared" si="8"/>
        <v>0.41248955722639935</v>
      </c>
    </row>
    <row r="263" spans="2:9" s="2" customFormat="1" ht="20.25" customHeight="1" x14ac:dyDescent="0.2">
      <c r="B263" s="39"/>
      <c r="C263" s="39">
        <v>85232</v>
      </c>
      <c r="D263" s="38"/>
      <c r="E263" s="40" t="s">
        <v>227</v>
      </c>
      <c r="F263" s="25">
        <f>SUM(F264:F267)</f>
        <v>1169317</v>
      </c>
      <c r="G263" s="25">
        <f>SUM(G264:G267)</f>
        <v>49536</v>
      </c>
      <c r="H263" s="19">
        <f t="shared" si="8"/>
        <v>4.2363191504100256E-2</v>
      </c>
    </row>
    <row r="264" spans="2:9" s="2" customFormat="1" ht="20.25" customHeight="1" x14ac:dyDescent="0.2">
      <c r="B264" s="39"/>
      <c r="C264" s="39"/>
      <c r="D264" s="38" t="s">
        <v>74</v>
      </c>
      <c r="E264" s="6" t="s">
        <v>75</v>
      </c>
      <c r="F264" s="25">
        <v>38</v>
      </c>
      <c r="G264" s="25">
        <v>0</v>
      </c>
      <c r="H264" s="19">
        <f t="shared" si="8"/>
        <v>0</v>
      </c>
    </row>
    <row r="265" spans="2:9" s="2" customFormat="1" ht="20.25" customHeight="1" x14ac:dyDescent="0.2">
      <c r="B265" s="39"/>
      <c r="C265" s="39"/>
      <c r="D265" s="38" t="s">
        <v>305</v>
      </c>
      <c r="E265" s="40" t="s">
        <v>64</v>
      </c>
      <c r="F265" s="25">
        <v>21899</v>
      </c>
      <c r="G265" s="25">
        <v>0</v>
      </c>
      <c r="H265" s="19">
        <f t="shared" si="8"/>
        <v>0</v>
      </c>
    </row>
    <row r="266" spans="2:9" s="2" customFormat="1" ht="78.75" customHeight="1" x14ac:dyDescent="0.2">
      <c r="B266" s="39"/>
      <c r="C266" s="39"/>
      <c r="D266" s="38" t="s">
        <v>62</v>
      </c>
      <c r="E266" s="6" t="s">
        <v>65</v>
      </c>
      <c r="F266" s="25">
        <v>15000</v>
      </c>
      <c r="G266" s="36">
        <v>0</v>
      </c>
      <c r="H266" s="19">
        <f t="shared" si="8"/>
        <v>0</v>
      </c>
    </row>
    <row r="267" spans="2:9" s="2" customFormat="1" ht="78.75" customHeight="1" x14ac:dyDescent="0.2">
      <c r="B267" s="39"/>
      <c r="C267" s="39"/>
      <c r="D267" s="38" t="s">
        <v>63</v>
      </c>
      <c r="E267" s="6" t="s">
        <v>65</v>
      </c>
      <c r="F267" s="25">
        <v>1132380</v>
      </c>
      <c r="G267" s="25">
        <v>49536</v>
      </c>
      <c r="H267" s="19">
        <f t="shared" si="8"/>
        <v>4.37450325862343E-2</v>
      </c>
      <c r="I267" s="24"/>
    </row>
    <row r="268" spans="2:9" s="2" customFormat="1" ht="24" customHeight="1" x14ac:dyDescent="0.2">
      <c r="B268" s="39"/>
      <c r="C268" s="39">
        <v>85295</v>
      </c>
      <c r="D268" s="38"/>
      <c r="E268" s="6" t="s">
        <v>48</v>
      </c>
      <c r="F268" s="25">
        <f>SUM(F269:F275)</f>
        <v>576236</v>
      </c>
      <c r="G268" s="25">
        <f>SUM(G270:G272)</f>
        <v>28123</v>
      </c>
      <c r="H268" s="19">
        <f t="shared" si="8"/>
        <v>4.8804656425492331E-2</v>
      </c>
    </row>
    <row r="269" spans="2:9" s="2" customFormat="1" ht="24" customHeight="1" x14ac:dyDescent="0.2">
      <c r="B269" s="39"/>
      <c r="C269" s="39"/>
      <c r="D269" s="38" t="s">
        <v>70</v>
      </c>
      <c r="E269" s="6" t="s">
        <v>88</v>
      </c>
      <c r="F269" s="25">
        <v>7011</v>
      </c>
      <c r="G269" s="25">
        <v>0</v>
      </c>
      <c r="H269" s="19">
        <f t="shared" si="8"/>
        <v>0</v>
      </c>
    </row>
    <row r="270" spans="2:9" s="2" customFormat="1" ht="20.25" customHeight="1" x14ac:dyDescent="0.2">
      <c r="B270" s="39"/>
      <c r="C270" s="39"/>
      <c r="D270" s="38" t="s">
        <v>130</v>
      </c>
      <c r="E270" s="6" t="s">
        <v>131</v>
      </c>
      <c r="F270" s="25">
        <v>25000</v>
      </c>
      <c r="G270" s="25">
        <v>9000</v>
      </c>
      <c r="H270" s="19">
        <f t="shared" si="8"/>
        <v>0.36</v>
      </c>
    </row>
    <row r="271" spans="2:9" s="2" customFormat="1" ht="20.25" customHeight="1" x14ac:dyDescent="0.2">
      <c r="B271" s="39"/>
      <c r="C271" s="39"/>
      <c r="D271" s="38" t="s">
        <v>105</v>
      </c>
      <c r="E271" s="40" t="s">
        <v>323</v>
      </c>
      <c r="F271" s="25">
        <v>18924</v>
      </c>
      <c r="G271" s="25">
        <v>19123</v>
      </c>
      <c r="H271" s="19">
        <f t="shared" si="8"/>
        <v>1.0105157471993236</v>
      </c>
    </row>
    <row r="272" spans="2:9" s="2" customFormat="1" ht="43.5" customHeight="1" x14ac:dyDescent="0.2">
      <c r="B272" s="39"/>
      <c r="C272" s="39"/>
      <c r="D272" s="38" t="s">
        <v>183</v>
      </c>
      <c r="E272" s="40" t="s">
        <v>184</v>
      </c>
      <c r="F272" s="25">
        <v>256320</v>
      </c>
      <c r="G272" s="25">
        <v>0</v>
      </c>
      <c r="H272" s="19">
        <f t="shared" si="8"/>
        <v>0</v>
      </c>
    </row>
    <row r="273" spans="2:8" s="2" customFormat="1" ht="78.75" customHeight="1" x14ac:dyDescent="0.2">
      <c r="B273" s="39"/>
      <c r="C273" s="39"/>
      <c r="D273" s="38" t="s">
        <v>62</v>
      </c>
      <c r="E273" s="6" t="s">
        <v>65</v>
      </c>
      <c r="F273" s="25">
        <v>152610</v>
      </c>
      <c r="G273" s="25">
        <v>0</v>
      </c>
      <c r="H273" s="19">
        <f t="shared" si="8"/>
        <v>0</v>
      </c>
    </row>
    <row r="274" spans="2:8" s="2" customFormat="1" ht="80.25" customHeight="1" x14ac:dyDescent="0.2">
      <c r="B274" s="39"/>
      <c r="C274" s="39"/>
      <c r="D274" s="38" t="s">
        <v>63</v>
      </c>
      <c r="E274" s="6" t="s">
        <v>65</v>
      </c>
      <c r="F274" s="25">
        <v>11818</v>
      </c>
      <c r="G274" s="25">
        <v>0</v>
      </c>
      <c r="H274" s="19">
        <f t="shared" si="8"/>
        <v>0</v>
      </c>
    </row>
    <row r="275" spans="2:8" s="2" customFormat="1" ht="44.25" customHeight="1" x14ac:dyDescent="0.2">
      <c r="B275" s="39"/>
      <c r="C275" s="39"/>
      <c r="D275" s="38" t="s">
        <v>303</v>
      </c>
      <c r="E275" s="44" t="s">
        <v>304</v>
      </c>
      <c r="F275" s="25">
        <v>104553</v>
      </c>
      <c r="G275" s="25">
        <v>0</v>
      </c>
      <c r="H275" s="19">
        <f t="shared" si="8"/>
        <v>0</v>
      </c>
    </row>
    <row r="276" spans="2:8" s="5" customFormat="1" ht="26.25" customHeight="1" x14ac:dyDescent="0.2">
      <c r="B276" s="26">
        <v>853</v>
      </c>
      <c r="C276" s="26"/>
      <c r="D276" s="41"/>
      <c r="E276" s="42" t="s">
        <v>228</v>
      </c>
      <c r="F276" s="27">
        <f>SUM(F277,F279)</f>
        <v>189430</v>
      </c>
      <c r="G276" s="27">
        <f>SUM(G277,G279)</f>
        <v>51786</v>
      </c>
      <c r="H276" s="65">
        <f t="shared" si="8"/>
        <v>0.27337802882331202</v>
      </c>
    </row>
    <row r="277" spans="2:8" s="2" customFormat="1" ht="30" customHeight="1" x14ac:dyDescent="0.2">
      <c r="B277" s="39"/>
      <c r="C277" s="39">
        <v>85321</v>
      </c>
      <c r="D277" s="38"/>
      <c r="E277" s="6" t="s">
        <v>231</v>
      </c>
      <c r="F277" s="25">
        <f>SUM(F278:F278)</f>
        <v>650</v>
      </c>
      <c r="G277" s="25">
        <f>SUM(G278:G278)</f>
        <v>0</v>
      </c>
      <c r="H277" s="19">
        <f t="shared" si="8"/>
        <v>0</v>
      </c>
    </row>
    <row r="278" spans="2:8" s="2" customFormat="1" ht="56.25" customHeight="1" x14ac:dyDescent="0.2">
      <c r="B278" s="39"/>
      <c r="C278" s="39"/>
      <c r="D278" s="38" t="s">
        <v>108</v>
      </c>
      <c r="E278" s="6" t="s">
        <v>109</v>
      </c>
      <c r="F278" s="25">
        <v>650</v>
      </c>
      <c r="G278" s="25">
        <v>0</v>
      </c>
      <c r="H278" s="19">
        <f t="shared" ref="H278:H330" si="9">G278/F278</f>
        <v>0</v>
      </c>
    </row>
    <row r="279" spans="2:8" s="2" customFormat="1" ht="16.5" customHeight="1" x14ac:dyDescent="0.2">
      <c r="B279" s="39"/>
      <c r="C279" s="39">
        <v>85395</v>
      </c>
      <c r="D279" s="38"/>
      <c r="E279" s="6" t="s">
        <v>48</v>
      </c>
      <c r="F279" s="25">
        <f>SUM(F280:F284)</f>
        <v>188780</v>
      </c>
      <c r="G279" s="25">
        <f>SUM(G280:G283)</f>
        <v>51786</v>
      </c>
      <c r="H279" s="19">
        <f t="shared" si="9"/>
        <v>0.27431931348659816</v>
      </c>
    </row>
    <row r="280" spans="2:8" s="2" customFormat="1" ht="16.5" customHeight="1" x14ac:dyDescent="0.2">
      <c r="B280" s="39"/>
      <c r="C280" s="39"/>
      <c r="D280" s="38" t="s">
        <v>130</v>
      </c>
      <c r="E280" s="6" t="s">
        <v>131</v>
      </c>
      <c r="F280" s="25">
        <v>21000</v>
      </c>
      <c r="G280" s="25">
        <v>0</v>
      </c>
      <c r="H280" s="19">
        <f t="shared" si="9"/>
        <v>0</v>
      </c>
    </row>
    <row r="281" spans="2:8" s="2" customFormat="1" ht="16.5" customHeight="1" x14ac:dyDescent="0.2">
      <c r="B281" s="39"/>
      <c r="C281" s="39"/>
      <c r="D281" s="38" t="s">
        <v>74</v>
      </c>
      <c r="E281" s="6" t="s">
        <v>75</v>
      </c>
      <c r="F281" s="25">
        <v>100</v>
      </c>
      <c r="G281" s="25">
        <v>0</v>
      </c>
      <c r="H281" s="19">
        <f t="shared" si="9"/>
        <v>0</v>
      </c>
    </row>
    <row r="282" spans="2:8" s="2" customFormat="1" ht="16.5" customHeight="1" x14ac:dyDescent="0.2">
      <c r="B282" s="39"/>
      <c r="C282" s="39"/>
      <c r="D282" s="38" t="s">
        <v>105</v>
      </c>
      <c r="E282" s="40" t="s">
        <v>323</v>
      </c>
      <c r="F282" s="25">
        <v>52120</v>
      </c>
      <c r="G282" s="25">
        <v>51786</v>
      </c>
      <c r="H282" s="19">
        <f t="shared" si="9"/>
        <v>0.99359171143514968</v>
      </c>
    </row>
    <row r="283" spans="2:8" s="2" customFormat="1" ht="78" customHeight="1" x14ac:dyDescent="0.2">
      <c r="B283" s="39"/>
      <c r="C283" s="39"/>
      <c r="D283" s="38" t="s">
        <v>62</v>
      </c>
      <c r="E283" s="6" t="s">
        <v>65</v>
      </c>
      <c r="F283" s="25">
        <v>113025</v>
      </c>
      <c r="G283" s="25">
        <v>0</v>
      </c>
      <c r="H283" s="19">
        <f t="shared" si="9"/>
        <v>0</v>
      </c>
    </row>
    <row r="284" spans="2:8" s="2" customFormat="1" ht="29.25" customHeight="1" x14ac:dyDescent="0.2">
      <c r="B284" s="39"/>
      <c r="C284" s="39"/>
      <c r="D284" s="38" t="s">
        <v>265</v>
      </c>
      <c r="E284" s="6" t="s">
        <v>266</v>
      </c>
      <c r="F284" s="25">
        <v>2535</v>
      </c>
      <c r="G284" s="25">
        <v>0</v>
      </c>
      <c r="H284" s="19">
        <f t="shared" si="9"/>
        <v>0</v>
      </c>
    </row>
    <row r="285" spans="2:8" s="2" customFormat="1" ht="18" customHeight="1" x14ac:dyDescent="0.2">
      <c r="B285" s="26">
        <v>854</v>
      </c>
      <c r="C285" s="26"/>
      <c r="D285" s="41"/>
      <c r="E285" s="42" t="s">
        <v>232</v>
      </c>
      <c r="F285" s="27">
        <f>SUM(F286,F289,F294,F299,F302)</f>
        <v>2284455</v>
      </c>
      <c r="G285" s="27">
        <f>SUM(G286,G289,G294,G299,G302)</f>
        <v>2188209</v>
      </c>
      <c r="H285" s="65">
        <f t="shared" si="9"/>
        <v>0.95786916354228913</v>
      </c>
    </row>
    <row r="286" spans="2:8" s="2" customFormat="1" ht="28.5" customHeight="1" x14ac:dyDescent="0.2">
      <c r="B286" s="39"/>
      <c r="C286" s="39">
        <v>85406</v>
      </c>
      <c r="D286" s="38"/>
      <c r="E286" s="6" t="s">
        <v>233</v>
      </c>
      <c r="F286" s="25">
        <f>SUM(F287:F288)</f>
        <v>77476</v>
      </c>
      <c r="G286" s="25">
        <f>SUM(G287:G288)</f>
        <v>49873</v>
      </c>
      <c r="H286" s="19">
        <f t="shared" si="9"/>
        <v>0.64372192679023177</v>
      </c>
    </row>
    <row r="287" spans="2:8" s="2" customFormat="1" ht="75.75" customHeight="1" x14ac:dyDescent="0.2">
      <c r="B287" s="39"/>
      <c r="C287" s="39"/>
      <c r="D287" s="38" t="s">
        <v>72</v>
      </c>
      <c r="E287" s="6" t="s">
        <v>73</v>
      </c>
      <c r="F287" s="25">
        <v>77431</v>
      </c>
      <c r="G287" s="25">
        <v>49873</v>
      </c>
      <c r="H287" s="19">
        <f t="shared" si="9"/>
        <v>0.644096033888236</v>
      </c>
    </row>
    <row r="288" spans="2:8" s="2" customFormat="1" ht="18.75" customHeight="1" x14ac:dyDescent="0.2">
      <c r="B288" s="39"/>
      <c r="C288" s="39"/>
      <c r="D288" s="38" t="s">
        <v>74</v>
      </c>
      <c r="E288" s="6" t="s">
        <v>75</v>
      </c>
      <c r="F288" s="25">
        <v>45</v>
      </c>
      <c r="G288" s="25">
        <v>0</v>
      </c>
      <c r="H288" s="19">
        <f t="shared" si="9"/>
        <v>0</v>
      </c>
    </row>
    <row r="289" spans="2:8" s="2" customFormat="1" ht="18.75" customHeight="1" x14ac:dyDescent="0.2">
      <c r="B289" s="39"/>
      <c r="C289" s="39">
        <v>85410</v>
      </c>
      <c r="D289" s="38"/>
      <c r="E289" s="6" t="s">
        <v>234</v>
      </c>
      <c r="F289" s="25">
        <f>SUM(F290:F293)</f>
        <v>1675826</v>
      </c>
      <c r="G289" s="25">
        <f>SUM(G290:G293)</f>
        <v>1951336</v>
      </c>
      <c r="H289" s="19">
        <f t="shared" si="9"/>
        <v>1.1644025095684158</v>
      </c>
    </row>
    <row r="290" spans="2:8" s="2" customFormat="1" ht="65.25" customHeight="1" x14ac:dyDescent="0.2">
      <c r="B290" s="39"/>
      <c r="C290" s="39"/>
      <c r="D290" s="38" t="s">
        <v>72</v>
      </c>
      <c r="E290" s="6" t="s">
        <v>73</v>
      </c>
      <c r="F290" s="25">
        <v>9072</v>
      </c>
      <c r="G290" s="25">
        <v>4380</v>
      </c>
      <c r="H290" s="19">
        <f t="shared" si="9"/>
        <v>0.48280423280423279</v>
      </c>
    </row>
    <row r="291" spans="2:8" s="2" customFormat="1" ht="20.25" customHeight="1" x14ac:dyDescent="0.2">
      <c r="B291" s="39"/>
      <c r="C291" s="39"/>
      <c r="D291" s="38" t="s">
        <v>130</v>
      </c>
      <c r="E291" s="6" t="s">
        <v>131</v>
      </c>
      <c r="F291" s="25">
        <v>1665472</v>
      </c>
      <c r="G291" s="25">
        <v>1946956</v>
      </c>
      <c r="H291" s="19">
        <f t="shared" si="9"/>
        <v>1.1690115474772316</v>
      </c>
    </row>
    <row r="292" spans="2:8" s="2" customFormat="1" ht="20.25" customHeight="1" x14ac:dyDescent="0.2">
      <c r="B292" s="39"/>
      <c r="C292" s="39"/>
      <c r="D292" s="38" t="s">
        <v>74</v>
      </c>
      <c r="E292" s="6" t="s">
        <v>75</v>
      </c>
      <c r="F292" s="25">
        <v>600</v>
      </c>
      <c r="G292" s="25">
        <v>0</v>
      </c>
      <c r="H292" s="19">
        <f t="shared" si="9"/>
        <v>0</v>
      </c>
    </row>
    <row r="293" spans="2:8" s="2" customFormat="1" ht="63.75" customHeight="1" x14ac:dyDescent="0.2">
      <c r="B293" s="39"/>
      <c r="C293" s="39"/>
      <c r="D293" s="38" t="s">
        <v>220</v>
      </c>
      <c r="E293" s="43" t="s">
        <v>336</v>
      </c>
      <c r="F293" s="25">
        <v>682</v>
      </c>
      <c r="G293" s="25">
        <v>0</v>
      </c>
      <c r="H293" s="19">
        <f t="shared" si="9"/>
        <v>0</v>
      </c>
    </row>
    <row r="294" spans="2:8" s="2" customFormat="1" ht="28.5" customHeight="1" x14ac:dyDescent="0.2">
      <c r="B294" s="39"/>
      <c r="C294" s="39">
        <v>85415</v>
      </c>
      <c r="D294" s="38"/>
      <c r="E294" s="43" t="s">
        <v>235</v>
      </c>
      <c r="F294" s="25">
        <f>SUM(F295:F298)</f>
        <v>403411</v>
      </c>
      <c r="G294" s="25">
        <f>SUM(G295:G298)</f>
        <v>1000</v>
      </c>
      <c r="H294" s="19">
        <f t="shared" si="9"/>
        <v>2.4788615084863825E-3</v>
      </c>
    </row>
    <row r="295" spans="2:8" s="2" customFormat="1" ht="28.5" customHeight="1" x14ac:dyDescent="0.2">
      <c r="B295" s="39"/>
      <c r="C295" s="39"/>
      <c r="D295" s="38" t="s">
        <v>89</v>
      </c>
      <c r="E295" s="6" t="s">
        <v>64</v>
      </c>
      <c r="F295" s="25">
        <v>0</v>
      </c>
      <c r="G295" s="25">
        <v>1000</v>
      </c>
      <c r="H295" s="19" t="s">
        <v>110</v>
      </c>
    </row>
    <row r="296" spans="2:8" s="2" customFormat="1" ht="55.5" customHeight="1" x14ac:dyDescent="0.2">
      <c r="B296" s="39"/>
      <c r="C296" s="39"/>
      <c r="D296" s="38" t="s">
        <v>183</v>
      </c>
      <c r="E296" s="40" t="s">
        <v>184</v>
      </c>
      <c r="F296" s="25">
        <v>377363</v>
      </c>
      <c r="G296" s="25">
        <v>0</v>
      </c>
      <c r="H296" s="19">
        <f t="shared" si="9"/>
        <v>0</v>
      </c>
    </row>
    <row r="297" spans="2:8" s="2" customFormat="1" ht="73.5" customHeight="1" x14ac:dyDescent="0.2">
      <c r="B297" s="39"/>
      <c r="C297" s="39"/>
      <c r="D297" s="38" t="s">
        <v>236</v>
      </c>
      <c r="E297" s="40" t="s">
        <v>237</v>
      </c>
      <c r="F297" s="25">
        <v>24548</v>
      </c>
      <c r="G297" s="25">
        <v>0</v>
      </c>
      <c r="H297" s="19">
        <f t="shared" si="9"/>
        <v>0</v>
      </c>
    </row>
    <row r="298" spans="2:8" s="2" customFormat="1" ht="79.5" customHeight="1" x14ac:dyDescent="0.2">
      <c r="B298" s="39"/>
      <c r="C298" s="39"/>
      <c r="D298" s="38" t="s">
        <v>220</v>
      </c>
      <c r="E298" s="43" t="s">
        <v>336</v>
      </c>
      <c r="F298" s="25">
        <v>1500</v>
      </c>
      <c r="G298" s="25">
        <v>0</v>
      </c>
      <c r="H298" s="19">
        <f t="shared" si="9"/>
        <v>0</v>
      </c>
    </row>
    <row r="299" spans="2:8" s="2" customFormat="1" ht="26.25" customHeight="1" x14ac:dyDescent="0.2">
      <c r="B299" s="39"/>
      <c r="C299" s="39">
        <v>85416</v>
      </c>
      <c r="D299" s="38"/>
      <c r="E299" s="43" t="s">
        <v>306</v>
      </c>
      <c r="F299" s="25">
        <f>SUM(F300:F301)</f>
        <v>124000</v>
      </c>
      <c r="G299" s="25">
        <f>SUM(G300:G301)</f>
        <v>186000</v>
      </c>
      <c r="H299" s="19">
        <f t="shared" si="9"/>
        <v>1.5</v>
      </c>
    </row>
    <row r="300" spans="2:8" s="2" customFormat="1" ht="79.5" customHeight="1" x14ac:dyDescent="0.2">
      <c r="B300" s="39"/>
      <c r="C300" s="39"/>
      <c r="D300" s="38" t="s">
        <v>62</v>
      </c>
      <c r="E300" s="6" t="s">
        <v>65</v>
      </c>
      <c r="F300" s="25">
        <v>119250</v>
      </c>
      <c r="G300" s="25">
        <v>178877</v>
      </c>
      <c r="H300" s="19">
        <f t="shared" si="9"/>
        <v>1.5000167714884696</v>
      </c>
    </row>
    <row r="301" spans="2:8" s="2" customFormat="1" ht="79.5" customHeight="1" x14ac:dyDescent="0.2">
      <c r="B301" s="39"/>
      <c r="C301" s="39"/>
      <c r="D301" s="38" t="s">
        <v>63</v>
      </c>
      <c r="E301" s="6" t="s">
        <v>65</v>
      </c>
      <c r="F301" s="25">
        <v>4750</v>
      </c>
      <c r="G301" s="25">
        <v>7123</v>
      </c>
      <c r="H301" s="19">
        <f t="shared" si="9"/>
        <v>1.4995789473684211</v>
      </c>
    </row>
    <row r="302" spans="2:8" s="2" customFormat="1" ht="30.75" customHeight="1" x14ac:dyDescent="0.2">
      <c r="B302" s="39"/>
      <c r="C302" s="39">
        <v>85495</v>
      </c>
      <c r="D302" s="38"/>
      <c r="E302" s="6" t="s">
        <v>48</v>
      </c>
      <c r="F302" s="25">
        <f>SUM(F303)</f>
        <v>3742</v>
      </c>
      <c r="G302" s="25">
        <f>SUM(G303)</f>
        <v>0</v>
      </c>
      <c r="H302" s="19">
        <f t="shared" si="9"/>
        <v>0</v>
      </c>
    </row>
    <row r="303" spans="2:8" s="2" customFormat="1" ht="21.75" customHeight="1" x14ac:dyDescent="0.2">
      <c r="B303" s="39"/>
      <c r="C303" s="39"/>
      <c r="D303" s="38" t="s">
        <v>314</v>
      </c>
      <c r="E303" s="6" t="s">
        <v>315</v>
      </c>
      <c r="F303" s="25">
        <v>3742</v>
      </c>
      <c r="G303" s="25">
        <v>0</v>
      </c>
      <c r="H303" s="19">
        <f t="shared" si="9"/>
        <v>0</v>
      </c>
    </row>
    <row r="304" spans="2:8" s="2" customFormat="1" ht="22.5" customHeight="1" x14ac:dyDescent="0.2">
      <c r="B304" s="26">
        <v>855</v>
      </c>
      <c r="C304" s="26"/>
      <c r="D304" s="41"/>
      <c r="E304" s="42" t="s">
        <v>238</v>
      </c>
      <c r="F304" s="27">
        <f>SUM(F305,F308,F313,F315,F319,F322)</f>
        <v>1939491</v>
      </c>
      <c r="G304" s="27">
        <f>SUM(G305,G308,G313,G315,G319,G322)</f>
        <v>1590536</v>
      </c>
      <c r="H304" s="65">
        <f t="shared" si="9"/>
        <v>0.82007908260466278</v>
      </c>
    </row>
    <row r="305" spans="2:13" s="2" customFormat="1" ht="22.5" customHeight="1" x14ac:dyDescent="0.2">
      <c r="B305" s="26"/>
      <c r="C305" s="39">
        <v>85501</v>
      </c>
      <c r="D305" s="41"/>
      <c r="E305" s="6" t="s">
        <v>239</v>
      </c>
      <c r="F305" s="25">
        <f>SUM(F306:F307)</f>
        <v>87200</v>
      </c>
      <c r="G305" s="25">
        <f>SUM(G306:G307)</f>
        <v>87200</v>
      </c>
      <c r="H305" s="19">
        <f t="shared" si="9"/>
        <v>1</v>
      </c>
    </row>
    <row r="306" spans="2:13" s="2" customFormat="1" ht="62.25" customHeight="1" x14ac:dyDescent="0.2">
      <c r="B306" s="39"/>
      <c r="C306" s="39"/>
      <c r="D306" s="38" t="s">
        <v>261</v>
      </c>
      <c r="E306" s="48" t="s">
        <v>262</v>
      </c>
      <c r="F306" s="25">
        <v>7000</v>
      </c>
      <c r="G306" s="25">
        <v>7000</v>
      </c>
      <c r="H306" s="19">
        <f t="shared" si="9"/>
        <v>1</v>
      </c>
    </row>
    <row r="307" spans="2:13" s="2" customFormat="1" ht="21" customHeight="1" x14ac:dyDescent="0.2">
      <c r="B307" s="39"/>
      <c r="C307" s="39"/>
      <c r="D307" s="38" t="s">
        <v>89</v>
      </c>
      <c r="E307" s="40" t="s">
        <v>64</v>
      </c>
      <c r="F307" s="25">
        <v>80200</v>
      </c>
      <c r="G307" s="25">
        <v>80200</v>
      </c>
      <c r="H307" s="19">
        <f t="shared" si="9"/>
        <v>1</v>
      </c>
    </row>
    <row r="308" spans="2:13" s="2" customFormat="1" ht="56.25" customHeight="1" x14ac:dyDescent="0.2">
      <c r="B308" s="39"/>
      <c r="C308" s="39">
        <v>85502</v>
      </c>
      <c r="D308" s="38"/>
      <c r="E308" s="43" t="s">
        <v>241</v>
      </c>
      <c r="F308" s="25">
        <f>SUM(F309:F312)</f>
        <v>307200</v>
      </c>
      <c r="G308" s="25">
        <f>SUM(G309:G312)</f>
        <v>287200</v>
      </c>
      <c r="H308" s="19">
        <f t="shared" si="9"/>
        <v>0.93489583333333337</v>
      </c>
    </row>
    <row r="309" spans="2:13" s="2" customFormat="1" ht="34.5" customHeight="1" x14ac:dyDescent="0.2">
      <c r="B309" s="39"/>
      <c r="C309" s="39"/>
      <c r="D309" s="38" t="s">
        <v>100</v>
      </c>
      <c r="E309" s="6" t="s">
        <v>101</v>
      </c>
      <c r="F309" s="25">
        <v>200</v>
      </c>
      <c r="G309" s="25">
        <v>200</v>
      </c>
      <c r="H309" s="19">
        <f t="shared" si="9"/>
        <v>1</v>
      </c>
    </row>
    <row r="310" spans="2:13" s="2" customFormat="1" ht="67.5" customHeight="1" x14ac:dyDescent="0.2">
      <c r="B310" s="39"/>
      <c r="C310" s="39"/>
      <c r="D310" s="38" t="s">
        <v>261</v>
      </c>
      <c r="E310" s="48" t="s">
        <v>262</v>
      </c>
      <c r="F310" s="25">
        <v>7000</v>
      </c>
      <c r="G310" s="25">
        <v>7000</v>
      </c>
      <c r="H310" s="19">
        <f t="shared" si="9"/>
        <v>1</v>
      </c>
    </row>
    <row r="311" spans="2:13" s="2" customFormat="1" ht="28.5" customHeight="1" x14ac:dyDescent="0.2">
      <c r="B311" s="49"/>
      <c r="C311" s="49"/>
      <c r="D311" s="38" t="s">
        <v>89</v>
      </c>
      <c r="E311" s="40" t="s">
        <v>64</v>
      </c>
      <c r="F311" s="25">
        <v>130000</v>
      </c>
      <c r="G311" s="25">
        <v>130000</v>
      </c>
      <c r="H311" s="19">
        <f t="shared" si="9"/>
        <v>1</v>
      </c>
      <c r="L311" s="16"/>
      <c r="M311" s="15"/>
    </row>
    <row r="312" spans="2:13" s="2" customFormat="1" ht="60" customHeight="1" x14ac:dyDescent="0.2">
      <c r="B312" s="39"/>
      <c r="C312" s="39"/>
      <c r="D312" s="38" t="s">
        <v>108</v>
      </c>
      <c r="E312" s="6" t="s">
        <v>109</v>
      </c>
      <c r="F312" s="25">
        <v>170000</v>
      </c>
      <c r="G312" s="25">
        <v>150000</v>
      </c>
      <c r="H312" s="19">
        <f t="shared" si="9"/>
        <v>0.88235294117647056</v>
      </c>
    </row>
    <row r="313" spans="2:13" s="2" customFormat="1" ht="20.25" customHeight="1" x14ac:dyDescent="0.2">
      <c r="B313" s="39"/>
      <c r="C313" s="39">
        <v>85503</v>
      </c>
      <c r="D313" s="38"/>
      <c r="E313" s="43" t="s">
        <v>242</v>
      </c>
      <c r="F313" s="25">
        <f>SUM(F314:F314)</f>
        <v>1</v>
      </c>
      <c r="G313" s="25">
        <f>SUM(G314:G314)</f>
        <v>0</v>
      </c>
      <c r="H313" s="19">
        <f t="shared" si="9"/>
        <v>0</v>
      </c>
    </row>
    <row r="314" spans="2:13" s="2" customFormat="1" ht="60" customHeight="1" x14ac:dyDescent="0.2">
      <c r="B314" s="39"/>
      <c r="C314" s="39"/>
      <c r="D314" s="38" t="s">
        <v>108</v>
      </c>
      <c r="E314" s="6" t="s">
        <v>109</v>
      </c>
      <c r="F314" s="25">
        <v>1</v>
      </c>
      <c r="G314" s="25">
        <v>0</v>
      </c>
      <c r="H314" s="19">
        <f t="shared" si="9"/>
        <v>0</v>
      </c>
    </row>
    <row r="315" spans="2:13" s="2" customFormat="1" ht="21.75" customHeight="1" x14ac:dyDescent="0.2">
      <c r="B315" s="39"/>
      <c r="C315" s="39">
        <v>85508</v>
      </c>
      <c r="D315" s="38"/>
      <c r="E315" s="40" t="s">
        <v>245</v>
      </c>
      <c r="F315" s="25">
        <f>SUM(F316:F318)</f>
        <v>568264</v>
      </c>
      <c r="G315" s="25">
        <f>SUM(G316:G318)</f>
        <v>564100</v>
      </c>
      <c r="H315" s="19">
        <f t="shared" si="9"/>
        <v>0.99267241986119126</v>
      </c>
    </row>
    <row r="316" spans="2:13" s="2" customFormat="1" ht="21.75" customHeight="1" x14ac:dyDescent="0.2">
      <c r="B316" s="39"/>
      <c r="C316" s="39"/>
      <c r="D316" s="38" t="s">
        <v>130</v>
      </c>
      <c r="E316" s="6" t="s">
        <v>131</v>
      </c>
      <c r="F316" s="25">
        <v>4164</v>
      </c>
      <c r="G316" s="25">
        <v>0</v>
      </c>
      <c r="H316" s="19">
        <f t="shared" si="9"/>
        <v>0</v>
      </c>
    </row>
    <row r="317" spans="2:13" s="2" customFormat="1" ht="21.75" customHeight="1" x14ac:dyDescent="0.2">
      <c r="B317" s="39"/>
      <c r="C317" s="39"/>
      <c r="D317" s="38" t="s">
        <v>74</v>
      </c>
      <c r="E317" s="6" t="s">
        <v>75</v>
      </c>
      <c r="F317" s="25">
        <v>100</v>
      </c>
      <c r="G317" s="25">
        <v>100</v>
      </c>
      <c r="H317" s="19">
        <f t="shared" si="9"/>
        <v>1</v>
      </c>
    </row>
    <row r="318" spans="2:13" s="2" customFormat="1" ht="21.75" customHeight="1" x14ac:dyDescent="0.2">
      <c r="B318" s="39"/>
      <c r="C318" s="39"/>
      <c r="D318" s="38" t="s">
        <v>105</v>
      </c>
      <c r="E318" s="40" t="s">
        <v>323</v>
      </c>
      <c r="F318" s="25">
        <v>564000</v>
      </c>
      <c r="G318" s="25">
        <v>564000</v>
      </c>
      <c r="H318" s="19">
        <f t="shared" si="9"/>
        <v>1</v>
      </c>
    </row>
    <row r="319" spans="2:13" s="2" customFormat="1" ht="30" customHeight="1" x14ac:dyDescent="0.2">
      <c r="B319" s="39"/>
      <c r="C319" s="39">
        <v>85510</v>
      </c>
      <c r="D319" s="38"/>
      <c r="E319" s="6" t="s">
        <v>247</v>
      </c>
      <c r="F319" s="25">
        <f>SUM(F320:F321)</f>
        <v>260100</v>
      </c>
      <c r="G319" s="25">
        <f>SUM(G320:G321)</f>
        <v>260050</v>
      </c>
      <c r="H319" s="19">
        <f t="shared" si="9"/>
        <v>0.99980776624375245</v>
      </c>
    </row>
    <row r="320" spans="2:13" s="2" customFormat="1" ht="21.75" customHeight="1" x14ac:dyDescent="0.2">
      <c r="B320" s="39"/>
      <c r="C320" s="39"/>
      <c r="D320" s="38" t="s">
        <v>74</v>
      </c>
      <c r="E320" s="6" t="s">
        <v>75</v>
      </c>
      <c r="F320" s="25">
        <v>100</v>
      </c>
      <c r="G320" s="25">
        <v>50</v>
      </c>
      <c r="H320" s="19">
        <f t="shared" si="9"/>
        <v>0.5</v>
      </c>
    </row>
    <row r="321" spans="2:8" s="2" customFormat="1" ht="21.75" customHeight="1" x14ac:dyDescent="0.2">
      <c r="B321" s="39"/>
      <c r="C321" s="39"/>
      <c r="D321" s="38" t="s">
        <v>105</v>
      </c>
      <c r="E321" s="40" t="s">
        <v>323</v>
      </c>
      <c r="F321" s="25">
        <v>260000</v>
      </c>
      <c r="G321" s="25">
        <v>260000</v>
      </c>
      <c r="H321" s="19">
        <f t="shared" si="9"/>
        <v>1</v>
      </c>
    </row>
    <row r="322" spans="2:8" s="2" customFormat="1" ht="21.75" customHeight="1" x14ac:dyDescent="0.2">
      <c r="B322" s="39"/>
      <c r="C322" s="39">
        <v>85516</v>
      </c>
      <c r="D322" s="38"/>
      <c r="E322" s="40" t="s">
        <v>309</v>
      </c>
      <c r="F322" s="25">
        <f>SUM(F323:F328)</f>
        <v>716726</v>
      </c>
      <c r="G322" s="25">
        <f>SUM(G323:G328)</f>
        <v>391986</v>
      </c>
      <c r="H322" s="19">
        <f t="shared" si="9"/>
        <v>0.54691193008206762</v>
      </c>
    </row>
    <row r="323" spans="2:8" s="2" customFormat="1" ht="21.75" customHeight="1" x14ac:dyDescent="0.2">
      <c r="B323" s="39"/>
      <c r="C323" s="49"/>
      <c r="D323" s="50" t="s">
        <v>70</v>
      </c>
      <c r="E323" s="6" t="s">
        <v>88</v>
      </c>
      <c r="F323" s="25">
        <v>110010</v>
      </c>
      <c r="G323" s="25">
        <v>122106</v>
      </c>
      <c r="H323" s="19">
        <f t="shared" si="9"/>
        <v>1.1099536405781292</v>
      </c>
    </row>
    <row r="324" spans="2:8" s="2" customFormat="1" ht="21.75" customHeight="1" x14ac:dyDescent="0.2">
      <c r="B324" s="39"/>
      <c r="C324" s="39"/>
      <c r="D324" s="38" t="s">
        <v>130</v>
      </c>
      <c r="E324" s="6" t="s">
        <v>131</v>
      </c>
      <c r="F324" s="25">
        <v>98010</v>
      </c>
      <c r="G324" s="25">
        <v>110594</v>
      </c>
      <c r="H324" s="19">
        <f t="shared" si="9"/>
        <v>1.1283950617283951</v>
      </c>
    </row>
    <row r="325" spans="2:8" s="2" customFormat="1" ht="21.75" customHeight="1" x14ac:dyDescent="0.2">
      <c r="B325" s="39"/>
      <c r="C325" s="39"/>
      <c r="D325" s="38" t="s">
        <v>74</v>
      </c>
      <c r="E325" s="6" t="s">
        <v>75</v>
      </c>
      <c r="F325" s="25">
        <v>650</v>
      </c>
      <c r="G325" s="25">
        <v>0</v>
      </c>
      <c r="H325" s="19">
        <f t="shared" si="9"/>
        <v>0</v>
      </c>
    </row>
    <row r="326" spans="2:8" s="2" customFormat="1" ht="21.75" customHeight="1" x14ac:dyDescent="0.2">
      <c r="B326" s="39"/>
      <c r="C326" s="39"/>
      <c r="D326" s="38" t="s">
        <v>105</v>
      </c>
      <c r="E326" s="40" t="s">
        <v>323</v>
      </c>
      <c r="F326" s="25">
        <v>5276</v>
      </c>
      <c r="G326" s="25">
        <v>0</v>
      </c>
      <c r="H326" s="19">
        <f t="shared" si="9"/>
        <v>0</v>
      </c>
    </row>
    <row r="327" spans="2:8" s="2" customFormat="1" ht="42" customHeight="1" x14ac:dyDescent="0.2">
      <c r="B327" s="39"/>
      <c r="C327" s="39"/>
      <c r="D327" s="38" t="s">
        <v>183</v>
      </c>
      <c r="E327" s="46" t="s">
        <v>184</v>
      </c>
      <c r="F327" s="25">
        <v>163080</v>
      </c>
      <c r="G327" s="25">
        <v>0</v>
      </c>
      <c r="H327" s="19">
        <f t="shared" si="9"/>
        <v>0</v>
      </c>
    </row>
    <row r="328" spans="2:8" s="2" customFormat="1" ht="81" customHeight="1" x14ac:dyDescent="0.2">
      <c r="B328" s="39"/>
      <c r="C328" s="39"/>
      <c r="D328" s="38" t="s">
        <v>62</v>
      </c>
      <c r="E328" s="6" t="s">
        <v>65</v>
      </c>
      <c r="F328" s="25">
        <v>339700</v>
      </c>
      <c r="G328" s="25">
        <v>159286</v>
      </c>
      <c r="H328" s="19">
        <f t="shared" si="9"/>
        <v>0.46890197232852515</v>
      </c>
    </row>
    <row r="329" spans="2:8" s="2" customFormat="1" ht="30" customHeight="1" x14ac:dyDescent="0.2">
      <c r="B329" s="26">
        <v>900</v>
      </c>
      <c r="C329" s="26"/>
      <c r="D329" s="41"/>
      <c r="E329" s="47" t="s">
        <v>248</v>
      </c>
      <c r="F329" s="27">
        <f>SUM(F330,F332,F336,F339,F343,F345,)</f>
        <v>13832923</v>
      </c>
      <c r="G329" s="27">
        <f>SUM(G330,G332,G336,G339,G343,G345,)</f>
        <v>11417946</v>
      </c>
      <c r="H329" s="65">
        <f t="shared" si="9"/>
        <v>0.82541817083779034</v>
      </c>
    </row>
    <row r="330" spans="2:8" s="2" customFormat="1" ht="24" customHeight="1" x14ac:dyDescent="0.2">
      <c r="B330" s="39"/>
      <c r="C330" s="39">
        <v>90001</v>
      </c>
      <c r="D330" s="38"/>
      <c r="E330" s="40" t="s">
        <v>263</v>
      </c>
      <c r="F330" s="25">
        <f>SUM(F331)</f>
        <v>2700</v>
      </c>
      <c r="G330" s="25">
        <f>SUM(G331)</f>
        <v>2500</v>
      </c>
      <c r="H330" s="19">
        <f t="shared" si="9"/>
        <v>0.92592592592592593</v>
      </c>
    </row>
    <row r="331" spans="2:8" s="2" customFormat="1" ht="43.5" customHeight="1" x14ac:dyDescent="0.2">
      <c r="B331" s="39"/>
      <c r="C331" s="39"/>
      <c r="D331" s="38" t="s">
        <v>60</v>
      </c>
      <c r="E331" s="43" t="s">
        <v>61</v>
      </c>
      <c r="F331" s="25">
        <v>2700</v>
      </c>
      <c r="G331" s="25">
        <v>2500</v>
      </c>
      <c r="H331" s="19">
        <f t="shared" ref="H331:H387" si="10">G331/F331</f>
        <v>0.92592592592592593</v>
      </c>
    </row>
    <row r="332" spans="2:8" s="2" customFormat="1" ht="18" customHeight="1" x14ac:dyDescent="0.2">
      <c r="B332" s="39"/>
      <c r="C332" s="39">
        <v>90002</v>
      </c>
      <c r="D332" s="38"/>
      <c r="E332" s="43" t="s">
        <v>249</v>
      </c>
      <c r="F332" s="25">
        <f>SUM(F333:F335)</f>
        <v>11853260</v>
      </c>
      <c r="G332" s="25">
        <f>SUM(G333:G335)</f>
        <v>10152168</v>
      </c>
      <c r="H332" s="19">
        <f t="shared" si="10"/>
        <v>0.85648741358917291</v>
      </c>
    </row>
    <row r="333" spans="2:8" s="2" customFormat="1" ht="39.75" customHeight="1" x14ac:dyDescent="0.2">
      <c r="B333" s="39"/>
      <c r="C333" s="39"/>
      <c r="D333" s="38" t="s">
        <v>60</v>
      </c>
      <c r="E333" s="43" t="s">
        <v>61</v>
      </c>
      <c r="F333" s="25">
        <v>11849760</v>
      </c>
      <c r="G333" s="25">
        <v>10152168</v>
      </c>
      <c r="H333" s="19">
        <f t="shared" si="10"/>
        <v>0.8567403896787783</v>
      </c>
    </row>
    <row r="334" spans="2:8" s="2" customFormat="1" ht="30" customHeight="1" x14ac:dyDescent="0.2">
      <c r="B334" s="39"/>
      <c r="C334" s="39"/>
      <c r="D334" s="38" t="s">
        <v>100</v>
      </c>
      <c r="E334" s="6" t="s">
        <v>101</v>
      </c>
      <c r="F334" s="25">
        <v>2000</v>
      </c>
      <c r="G334" s="25">
        <v>0</v>
      </c>
      <c r="H334" s="19">
        <f t="shared" si="10"/>
        <v>0</v>
      </c>
    </row>
    <row r="335" spans="2:8" s="2" customFormat="1" ht="30" customHeight="1" x14ac:dyDescent="0.2">
      <c r="B335" s="39"/>
      <c r="C335" s="39"/>
      <c r="D335" s="38" t="s">
        <v>152</v>
      </c>
      <c r="E335" s="6" t="s">
        <v>250</v>
      </c>
      <c r="F335" s="25">
        <v>1500</v>
      </c>
      <c r="G335" s="25">
        <v>0</v>
      </c>
      <c r="H335" s="19">
        <f t="shared" si="10"/>
        <v>0</v>
      </c>
    </row>
    <row r="336" spans="2:8" s="2" customFormat="1" ht="21.75" customHeight="1" x14ac:dyDescent="0.2">
      <c r="B336" s="39"/>
      <c r="C336" s="39">
        <v>90005</v>
      </c>
      <c r="D336" s="38"/>
      <c r="E336" s="40" t="s">
        <v>251</v>
      </c>
      <c r="F336" s="25">
        <f>SUM(F337:F338)</f>
        <v>1269</v>
      </c>
      <c r="G336" s="25">
        <f>SUM(G337:G338)</f>
        <v>0</v>
      </c>
      <c r="H336" s="19">
        <f t="shared" si="10"/>
        <v>0</v>
      </c>
    </row>
    <row r="337" spans="2:8" s="2" customFormat="1" ht="21.75" customHeight="1" x14ac:dyDescent="0.2">
      <c r="B337" s="39"/>
      <c r="C337" s="39"/>
      <c r="D337" s="38" t="s">
        <v>70</v>
      </c>
      <c r="E337" s="6" t="s">
        <v>88</v>
      </c>
      <c r="F337" s="25">
        <v>500</v>
      </c>
      <c r="G337" s="25">
        <v>0</v>
      </c>
      <c r="H337" s="19">
        <f t="shared" si="10"/>
        <v>0</v>
      </c>
    </row>
    <row r="338" spans="2:8" s="2" customFormat="1" ht="21.75" customHeight="1" x14ac:dyDescent="0.2">
      <c r="B338" s="39"/>
      <c r="C338" s="39"/>
      <c r="D338" s="38" t="s">
        <v>89</v>
      </c>
      <c r="E338" s="40" t="s">
        <v>64</v>
      </c>
      <c r="F338" s="25">
        <v>769</v>
      </c>
      <c r="G338" s="25">
        <v>0</v>
      </c>
      <c r="H338" s="19">
        <f t="shared" si="10"/>
        <v>0</v>
      </c>
    </row>
    <row r="339" spans="2:8" s="2" customFormat="1" ht="41.25" customHeight="1" x14ac:dyDescent="0.2">
      <c r="B339" s="39"/>
      <c r="C339" s="39">
        <v>90019</v>
      </c>
      <c r="D339" s="38"/>
      <c r="E339" s="6" t="s">
        <v>252</v>
      </c>
      <c r="F339" s="25">
        <f>SUM(F340:F342)</f>
        <v>1225391</v>
      </c>
      <c r="G339" s="25">
        <f>SUM(G340:G342)</f>
        <v>500000</v>
      </c>
      <c r="H339" s="19">
        <f t="shared" si="10"/>
        <v>0.40803302782540429</v>
      </c>
    </row>
    <row r="340" spans="2:8" s="2" customFormat="1" ht="31.5" customHeight="1" x14ac:dyDescent="0.2">
      <c r="B340" s="39"/>
      <c r="C340" s="39"/>
      <c r="D340" s="38" t="s">
        <v>144</v>
      </c>
      <c r="E340" s="6" t="s">
        <v>145</v>
      </c>
      <c r="F340" s="25">
        <v>91181</v>
      </c>
      <c r="G340" s="25">
        <v>0</v>
      </c>
      <c r="H340" s="19">
        <f t="shared" si="10"/>
        <v>0</v>
      </c>
    </row>
    <row r="341" spans="2:8" s="2" customFormat="1" ht="42" customHeight="1" x14ac:dyDescent="0.2">
      <c r="B341" s="39"/>
      <c r="C341" s="39"/>
      <c r="D341" s="38" t="s">
        <v>82</v>
      </c>
      <c r="E341" s="6" t="s">
        <v>83</v>
      </c>
      <c r="F341" s="25">
        <v>1210</v>
      </c>
      <c r="G341" s="25">
        <v>0</v>
      </c>
      <c r="H341" s="19">
        <f t="shared" si="10"/>
        <v>0</v>
      </c>
    </row>
    <row r="342" spans="2:8" s="2" customFormat="1" ht="20.25" customHeight="1" x14ac:dyDescent="0.2">
      <c r="B342" s="39"/>
      <c r="C342" s="39"/>
      <c r="D342" s="38" t="s">
        <v>70</v>
      </c>
      <c r="E342" s="6" t="s">
        <v>88</v>
      </c>
      <c r="F342" s="25">
        <v>1133000</v>
      </c>
      <c r="G342" s="25">
        <v>500000</v>
      </c>
      <c r="H342" s="19">
        <f t="shared" si="10"/>
        <v>0.44130626654898497</v>
      </c>
    </row>
    <row r="343" spans="2:8" s="2" customFormat="1" ht="33" customHeight="1" x14ac:dyDescent="0.2">
      <c r="B343" s="39"/>
      <c r="C343" s="39">
        <v>90026</v>
      </c>
      <c r="D343" s="38"/>
      <c r="E343" s="6" t="s">
        <v>253</v>
      </c>
      <c r="F343" s="25">
        <f>SUM(F344)</f>
        <v>734853</v>
      </c>
      <c r="G343" s="25">
        <f>SUM(G344)</f>
        <v>762778</v>
      </c>
      <c r="H343" s="19">
        <f t="shared" si="10"/>
        <v>1.0380007974383993</v>
      </c>
    </row>
    <row r="344" spans="2:8" s="2" customFormat="1" ht="24.75" customHeight="1" x14ac:dyDescent="0.2">
      <c r="B344" s="39"/>
      <c r="C344" s="39"/>
      <c r="D344" s="38" t="s">
        <v>130</v>
      </c>
      <c r="E344" s="6" t="s">
        <v>131</v>
      </c>
      <c r="F344" s="25">
        <v>734853</v>
      </c>
      <c r="G344" s="25">
        <v>762778</v>
      </c>
      <c r="H344" s="19">
        <f t="shared" si="10"/>
        <v>1.0380007974383993</v>
      </c>
    </row>
    <row r="345" spans="2:8" s="2" customFormat="1" ht="23.25" customHeight="1" x14ac:dyDescent="0.2">
      <c r="B345" s="39"/>
      <c r="C345" s="39">
        <v>90095</v>
      </c>
      <c r="D345" s="38"/>
      <c r="E345" s="6" t="s">
        <v>48</v>
      </c>
      <c r="F345" s="25">
        <f>SUM(F346:F349)</f>
        <v>15450</v>
      </c>
      <c r="G345" s="25">
        <f>SUM(G346:G349)</f>
        <v>500</v>
      </c>
      <c r="H345" s="19">
        <f t="shared" si="10"/>
        <v>3.2362459546925564E-2</v>
      </c>
    </row>
    <row r="346" spans="2:8" s="2" customFormat="1" ht="24" customHeight="1" x14ac:dyDescent="0.2">
      <c r="B346" s="39"/>
      <c r="C346" s="39"/>
      <c r="D346" s="38" t="s">
        <v>130</v>
      </c>
      <c r="E346" s="6" t="s">
        <v>131</v>
      </c>
      <c r="F346" s="25">
        <v>900</v>
      </c>
      <c r="G346" s="25">
        <v>500</v>
      </c>
      <c r="H346" s="19">
        <f t="shared" si="10"/>
        <v>0.55555555555555558</v>
      </c>
    </row>
    <row r="347" spans="2:8" s="2" customFormat="1" ht="24" customHeight="1" x14ac:dyDescent="0.2">
      <c r="B347" s="39"/>
      <c r="C347" s="39"/>
      <c r="D347" s="38" t="s">
        <v>89</v>
      </c>
      <c r="E347" s="40" t="s">
        <v>64</v>
      </c>
      <c r="F347" s="25">
        <v>102</v>
      </c>
      <c r="G347" s="25">
        <v>0</v>
      </c>
      <c r="H347" s="19">
        <f t="shared" si="10"/>
        <v>0</v>
      </c>
    </row>
    <row r="348" spans="2:8" s="2" customFormat="1" ht="24" customHeight="1" x14ac:dyDescent="0.2">
      <c r="B348" s="39"/>
      <c r="C348" s="39"/>
      <c r="D348" s="38" t="s">
        <v>113</v>
      </c>
      <c r="E348" s="40" t="s">
        <v>114</v>
      </c>
      <c r="F348" s="25">
        <v>448</v>
      </c>
      <c r="G348" s="25">
        <v>0</v>
      </c>
      <c r="H348" s="19">
        <f t="shared" si="10"/>
        <v>0</v>
      </c>
    </row>
    <row r="349" spans="2:8" s="2" customFormat="1" ht="24" customHeight="1" x14ac:dyDescent="0.2">
      <c r="B349" s="39"/>
      <c r="C349" s="39"/>
      <c r="D349" s="38" t="s">
        <v>105</v>
      </c>
      <c r="E349" s="40" t="s">
        <v>323</v>
      </c>
      <c r="F349" s="25">
        <v>14000</v>
      </c>
      <c r="G349" s="25">
        <v>0</v>
      </c>
      <c r="H349" s="19">
        <f t="shared" si="10"/>
        <v>0</v>
      </c>
    </row>
    <row r="350" spans="2:8" s="2" customFormat="1" ht="19.5" customHeight="1" x14ac:dyDescent="0.2">
      <c r="B350" s="26">
        <v>921</v>
      </c>
      <c r="C350" s="26"/>
      <c r="D350" s="41"/>
      <c r="E350" s="47" t="s">
        <v>254</v>
      </c>
      <c r="F350" s="27">
        <f>SUM(F353,F351)</f>
        <v>551875</v>
      </c>
      <c r="G350" s="27">
        <f>SUM(G353,G351)</f>
        <v>14000</v>
      </c>
      <c r="H350" s="65">
        <f t="shared" si="10"/>
        <v>2.536806342015855E-2</v>
      </c>
    </row>
    <row r="351" spans="2:8" s="2" customFormat="1" ht="19.5" customHeight="1" x14ac:dyDescent="0.2">
      <c r="B351" s="39"/>
      <c r="C351" s="39">
        <v>92109</v>
      </c>
      <c r="D351" s="38"/>
      <c r="E351" s="40" t="s">
        <v>337</v>
      </c>
      <c r="F351" s="25">
        <f>SUM(F352)</f>
        <v>416000</v>
      </c>
      <c r="G351" s="25">
        <f>SUM(G352)</f>
        <v>0</v>
      </c>
      <c r="H351" s="19">
        <f t="shared" si="10"/>
        <v>0</v>
      </c>
    </row>
    <row r="352" spans="2:8" s="2" customFormat="1" ht="27.75" customHeight="1" x14ac:dyDescent="0.2">
      <c r="B352" s="39"/>
      <c r="C352" s="39"/>
      <c r="D352" s="38" t="s">
        <v>265</v>
      </c>
      <c r="E352" s="6" t="s">
        <v>266</v>
      </c>
      <c r="F352" s="25">
        <v>416000</v>
      </c>
      <c r="G352" s="25">
        <v>0</v>
      </c>
      <c r="H352" s="19">
        <f t="shared" si="10"/>
        <v>0</v>
      </c>
    </row>
    <row r="353" spans="2:8" s="2" customFormat="1" ht="21.75" customHeight="1" x14ac:dyDescent="0.2">
      <c r="B353" s="39"/>
      <c r="C353" s="39">
        <v>92195</v>
      </c>
      <c r="D353" s="38"/>
      <c r="E353" s="40" t="s">
        <v>48</v>
      </c>
      <c r="F353" s="25">
        <f>SUM(F354:F361)</f>
        <v>135875</v>
      </c>
      <c r="G353" s="25">
        <f>SUM(G354:G361)</f>
        <v>14000</v>
      </c>
      <c r="H353" s="19">
        <f t="shared" si="10"/>
        <v>0.10303587856485741</v>
      </c>
    </row>
    <row r="354" spans="2:8" s="2" customFormat="1" ht="21.75" customHeight="1" x14ac:dyDescent="0.2">
      <c r="B354" s="39"/>
      <c r="C354" s="39"/>
      <c r="D354" s="38" t="s">
        <v>70</v>
      </c>
      <c r="E354" s="6" t="s">
        <v>88</v>
      </c>
      <c r="F354" s="25">
        <v>13800</v>
      </c>
      <c r="G354" s="25">
        <v>0</v>
      </c>
      <c r="H354" s="19">
        <f t="shared" si="10"/>
        <v>0</v>
      </c>
    </row>
    <row r="355" spans="2:8" s="2" customFormat="1" ht="65.25" customHeight="1" x14ac:dyDescent="0.2">
      <c r="B355" s="39"/>
      <c r="C355" s="39"/>
      <c r="D355" s="38" t="s">
        <v>72</v>
      </c>
      <c r="E355" s="6" t="s">
        <v>73</v>
      </c>
      <c r="F355" s="25">
        <v>64800</v>
      </c>
      <c r="G355" s="25">
        <v>0</v>
      </c>
      <c r="H355" s="19">
        <f t="shared" si="10"/>
        <v>0</v>
      </c>
    </row>
    <row r="356" spans="2:8" s="2" customFormat="1" ht="21.75" customHeight="1" x14ac:dyDescent="0.2">
      <c r="B356" s="39"/>
      <c r="C356" s="39"/>
      <c r="D356" s="38" t="s">
        <v>130</v>
      </c>
      <c r="E356" s="6" t="s">
        <v>131</v>
      </c>
      <c r="F356" s="25">
        <v>0</v>
      </c>
      <c r="G356" s="25">
        <v>14000</v>
      </c>
      <c r="H356" s="19" t="s">
        <v>110</v>
      </c>
    </row>
    <row r="357" spans="2:8" s="2" customFormat="1" ht="65.25" customHeight="1" x14ac:dyDescent="0.2">
      <c r="B357" s="39"/>
      <c r="C357" s="39"/>
      <c r="D357" s="38" t="s">
        <v>261</v>
      </c>
      <c r="E357" s="48" t="s">
        <v>262</v>
      </c>
      <c r="F357" s="25">
        <v>990</v>
      </c>
      <c r="G357" s="25">
        <v>0</v>
      </c>
      <c r="H357" s="19">
        <f t="shared" si="10"/>
        <v>0</v>
      </c>
    </row>
    <row r="358" spans="2:8" s="2" customFormat="1" ht="16.5" customHeight="1" x14ac:dyDescent="0.2">
      <c r="B358" s="39"/>
      <c r="C358" s="39"/>
      <c r="D358" s="38" t="s">
        <v>105</v>
      </c>
      <c r="E358" s="40" t="s">
        <v>323</v>
      </c>
      <c r="F358" s="25">
        <v>1477</v>
      </c>
      <c r="G358" s="25">
        <v>0</v>
      </c>
      <c r="H358" s="19">
        <f t="shared" si="10"/>
        <v>0</v>
      </c>
    </row>
    <row r="359" spans="2:8" s="2" customFormat="1" ht="94.5" customHeight="1" x14ac:dyDescent="0.2">
      <c r="B359" s="39"/>
      <c r="C359" s="39"/>
      <c r="D359" s="38" t="s">
        <v>197</v>
      </c>
      <c r="E359" s="44" t="s">
        <v>307</v>
      </c>
      <c r="F359" s="25">
        <v>29549</v>
      </c>
      <c r="G359" s="25">
        <v>0</v>
      </c>
      <c r="H359" s="19">
        <f t="shared" si="10"/>
        <v>0</v>
      </c>
    </row>
    <row r="360" spans="2:8" s="2" customFormat="1" ht="72" customHeight="1" x14ac:dyDescent="0.2">
      <c r="B360" s="39"/>
      <c r="C360" s="39"/>
      <c r="D360" s="38" t="s">
        <v>220</v>
      </c>
      <c r="E360" s="43" t="s">
        <v>338</v>
      </c>
      <c r="F360" s="25">
        <v>3010</v>
      </c>
      <c r="G360" s="25">
        <v>0</v>
      </c>
      <c r="H360" s="19">
        <f t="shared" si="10"/>
        <v>0</v>
      </c>
    </row>
    <row r="361" spans="2:8" s="2" customFormat="1" ht="30.75" customHeight="1" x14ac:dyDescent="0.2">
      <c r="B361" s="39"/>
      <c r="C361" s="39"/>
      <c r="D361" s="38" t="s">
        <v>265</v>
      </c>
      <c r="E361" s="6" t="s">
        <v>266</v>
      </c>
      <c r="F361" s="25">
        <v>22249</v>
      </c>
      <c r="G361" s="25">
        <v>0</v>
      </c>
      <c r="H361" s="19">
        <f t="shared" si="10"/>
        <v>0</v>
      </c>
    </row>
    <row r="362" spans="2:8" s="2" customFormat="1" ht="20.25" customHeight="1" x14ac:dyDescent="0.2">
      <c r="B362" s="26">
        <v>926</v>
      </c>
      <c r="C362" s="26"/>
      <c r="D362" s="41"/>
      <c r="E362" s="42" t="s">
        <v>258</v>
      </c>
      <c r="F362" s="27">
        <f>SUM(F363,F368)</f>
        <v>1772689</v>
      </c>
      <c r="G362" s="27">
        <f>SUM(G363,G368)</f>
        <v>2366800</v>
      </c>
      <c r="H362" s="65">
        <f t="shared" si="10"/>
        <v>1.3351467741944583</v>
      </c>
    </row>
    <row r="363" spans="2:8" s="2" customFormat="1" ht="16.5" customHeight="1" x14ac:dyDescent="0.2">
      <c r="B363" s="39"/>
      <c r="C363" s="39">
        <v>92604</v>
      </c>
      <c r="D363" s="38"/>
      <c r="E363" s="40" t="s">
        <v>259</v>
      </c>
      <c r="F363" s="25">
        <f>SUM(F364:F367)</f>
        <v>1744307</v>
      </c>
      <c r="G363" s="25">
        <f>SUM(G364:G367)</f>
        <v>2366800</v>
      </c>
      <c r="H363" s="19">
        <f t="shared" si="10"/>
        <v>1.3568712388358242</v>
      </c>
    </row>
    <row r="364" spans="2:8" s="2" customFormat="1" ht="67.5" customHeight="1" x14ac:dyDescent="0.2">
      <c r="B364" s="39"/>
      <c r="C364" s="39"/>
      <c r="D364" s="38" t="s">
        <v>72</v>
      </c>
      <c r="E364" s="6" t="s">
        <v>73</v>
      </c>
      <c r="F364" s="25">
        <v>60000</v>
      </c>
      <c r="G364" s="25">
        <v>60000</v>
      </c>
      <c r="H364" s="19">
        <f t="shared" si="10"/>
        <v>1</v>
      </c>
    </row>
    <row r="365" spans="2:8" s="2" customFormat="1" ht="21.75" customHeight="1" x14ac:dyDescent="0.2">
      <c r="B365" s="39"/>
      <c r="C365" s="39"/>
      <c r="D365" s="38" t="s">
        <v>130</v>
      </c>
      <c r="E365" s="6" t="s">
        <v>131</v>
      </c>
      <c r="F365" s="25">
        <v>1500000</v>
      </c>
      <c r="G365" s="25">
        <v>2300000</v>
      </c>
      <c r="H365" s="19">
        <f t="shared" si="10"/>
        <v>1.5333333333333334</v>
      </c>
    </row>
    <row r="366" spans="2:8" s="2" customFormat="1" ht="21.75" customHeight="1" x14ac:dyDescent="0.2">
      <c r="B366" s="39"/>
      <c r="C366" s="39"/>
      <c r="D366" s="38" t="s">
        <v>74</v>
      </c>
      <c r="E366" s="6" t="s">
        <v>75</v>
      </c>
      <c r="F366" s="25">
        <v>800</v>
      </c>
      <c r="G366" s="25">
        <v>800</v>
      </c>
      <c r="H366" s="19">
        <f t="shared" si="10"/>
        <v>1</v>
      </c>
    </row>
    <row r="367" spans="2:8" s="2" customFormat="1" ht="21.75" customHeight="1" x14ac:dyDescent="0.2">
      <c r="B367" s="39"/>
      <c r="C367" s="39"/>
      <c r="D367" s="38" t="s">
        <v>105</v>
      </c>
      <c r="E367" s="40" t="s">
        <v>323</v>
      </c>
      <c r="F367" s="25">
        <v>183507</v>
      </c>
      <c r="G367" s="25">
        <v>6000</v>
      </c>
      <c r="H367" s="19">
        <f t="shared" si="10"/>
        <v>3.2696300413608201E-2</v>
      </c>
    </row>
    <row r="368" spans="2:8" s="2" customFormat="1" ht="21.75" customHeight="1" x14ac:dyDescent="0.2">
      <c r="B368" s="39"/>
      <c r="C368" s="39">
        <v>92605</v>
      </c>
      <c r="D368" s="38"/>
      <c r="E368" s="40" t="s">
        <v>260</v>
      </c>
      <c r="F368" s="25">
        <f>SUM(F369:F370)</f>
        <v>28382</v>
      </c>
      <c r="G368" s="25">
        <f>SUM(G369:G370)</f>
        <v>0</v>
      </c>
      <c r="H368" s="19">
        <f t="shared" si="10"/>
        <v>0</v>
      </c>
    </row>
    <row r="369" spans="2:8" s="2" customFormat="1" ht="69" customHeight="1" x14ac:dyDescent="0.2">
      <c r="B369" s="39"/>
      <c r="C369" s="39"/>
      <c r="D369" s="38" t="s">
        <v>220</v>
      </c>
      <c r="E369" s="43" t="s">
        <v>336</v>
      </c>
      <c r="F369" s="25">
        <v>590</v>
      </c>
      <c r="G369" s="25">
        <v>0</v>
      </c>
      <c r="H369" s="19">
        <f t="shared" si="10"/>
        <v>0</v>
      </c>
    </row>
    <row r="370" spans="2:8" s="2" customFormat="1" ht="30" customHeight="1" x14ac:dyDescent="0.2">
      <c r="B370" s="39"/>
      <c r="C370" s="39"/>
      <c r="D370" s="38" t="s">
        <v>265</v>
      </c>
      <c r="E370" s="6" t="s">
        <v>266</v>
      </c>
      <c r="F370" s="25">
        <v>27792</v>
      </c>
      <c r="G370" s="25">
        <v>0</v>
      </c>
      <c r="H370" s="19">
        <f t="shared" si="10"/>
        <v>0</v>
      </c>
    </row>
    <row r="371" spans="2:8" s="2" customFormat="1" ht="27" customHeight="1" x14ac:dyDescent="0.2">
      <c r="B371" s="72" t="s">
        <v>319</v>
      </c>
      <c r="C371" s="72"/>
      <c r="D371" s="72"/>
      <c r="E371" s="26"/>
      <c r="F371" s="27">
        <f>SUM(F8,F11,F14,F28,F36,F51,F58,F82,F92,F136,F153,F217,F226,F276,F285,F304,F329,F362,F350,F79)</f>
        <v>328275489</v>
      </c>
      <c r="G371" s="27">
        <f>SUM(G8,G11,G14,G28,G36,G51,G58,G82,G92,G136,G153,G217,G226,G276,G285,G304,G329,G362,G350,G79)</f>
        <v>304845151</v>
      </c>
      <c r="H371" s="65">
        <f t="shared" si="10"/>
        <v>0.92862599010552382</v>
      </c>
    </row>
    <row r="372" spans="2:8" s="2" customFormat="1" ht="51" x14ac:dyDescent="0.2">
      <c r="B372" s="29"/>
      <c r="C372" s="29"/>
      <c r="D372" s="29"/>
      <c r="E372" s="51" t="s">
        <v>8</v>
      </c>
      <c r="F372" s="25">
        <f>SUM(F33,F34,F182,F183,F214,F215,F216,F283,F265,F266,F267,F273,F274,F71,F328,F300,F175,F85,F84,F70,F69,F32,F31,F359)</f>
        <v>5517945</v>
      </c>
      <c r="G372" s="25">
        <f>SUM(G33,G34,G182,G183,G214,G215,G216,G283,G265,G266,G267,G273,G274,G71,G328,G300,G301,G175,G85,G84,G70,G69,G32,G31,G359)</f>
        <v>7100180</v>
      </c>
      <c r="H372" s="19">
        <f t="shared" si="10"/>
        <v>1.2867435249898287</v>
      </c>
    </row>
    <row r="373" spans="2:8" s="2" customFormat="1" ht="17.25" customHeight="1" x14ac:dyDescent="0.2">
      <c r="B373" s="72" t="s">
        <v>9</v>
      </c>
      <c r="C373" s="72"/>
      <c r="D373" s="72"/>
      <c r="E373" s="26"/>
      <c r="F373" s="26"/>
      <c r="G373" s="26"/>
      <c r="H373" s="65"/>
    </row>
    <row r="374" spans="2:8" s="2" customFormat="1" ht="12.75" x14ac:dyDescent="0.2">
      <c r="B374" s="26">
        <v>600</v>
      </c>
      <c r="C374" s="26"/>
      <c r="D374" s="26"/>
      <c r="E374" s="26" t="s">
        <v>67</v>
      </c>
      <c r="F374" s="27">
        <f>SUM(F375,F378)</f>
        <v>11636396</v>
      </c>
      <c r="G374" s="27">
        <f>SUM(G375,G378)</f>
        <v>2196728</v>
      </c>
      <c r="H374" s="65">
        <f t="shared" si="10"/>
        <v>0.18878078745343491</v>
      </c>
    </row>
    <row r="375" spans="2:8" s="2" customFormat="1" ht="33" customHeight="1" x14ac:dyDescent="0.2">
      <c r="B375" s="39"/>
      <c r="C375" s="39">
        <v>60015</v>
      </c>
      <c r="D375" s="39"/>
      <c r="E375" s="45" t="s">
        <v>79</v>
      </c>
      <c r="F375" s="25">
        <f>SUM(F376:F377)</f>
        <v>4914390</v>
      </c>
      <c r="G375" s="25">
        <f t="shared" ref="G375" si="11">SUM(G376:G377)</f>
        <v>1102006</v>
      </c>
      <c r="H375" s="19">
        <f t="shared" si="10"/>
        <v>0.22424064838158958</v>
      </c>
    </row>
    <row r="376" spans="2:8" s="2" customFormat="1" ht="52.5" customHeight="1" x14ac:dyDescent="0.2">
      <c r="B376" s="39"/>
      <c r="C376" s="39"/>
      <c r="D376" s="39">
        <v>6290</v>
      </c>
      <c r="E376" s="43" t="s">
        <v>284</v>
      </c>
      <c r="F376" s="25">
        <v>345092</v>
      </c>
      <c r="G376" s="25">
        <v>0</v>
      </c>
      <c r="H376" s="19">
        <f t="shared" si="10"/>
        <v>0</v>
      </c>
    </row>
    <row r="377" spans="2:8" s="2" customFormat="1" ht="67.5" customHeight="1" x14ac:dyDescent="0.2">
      <c r="B377" s="39"/>
      <c r="C377" s="39"/>
      <c r="D377" s="39">
        <v>6350</v>
      </c>
      <c r="E377" s="43" t="s">
        <v>80</v>
      </c>
      <c r="F377" s="25">
        <v>4569298</v>
      </c>
      <c r="G377" s="25">
        <v>1102006</v>
      </c>
      <c r="H377" s="19">
        <f t="shared" si="10"/>
        <v>0.24117621569002504</v>
      </c>
    </row>
    <row r="378" spans="2:8" s="2" customFormat="1" ht="27" customHeight="1" x14ac:dyDescent="0.2">
      <c r="B378" s="39"/>
      <c r="C378" s="39">
        <v>60016</v>
      </c>
      <c r="D378" s="39"/>
      <c r="E378" s="43" t="s">
        <v>81</v>
      </c>
      <c r="F378" s="25">
        <f>SUM(F379:F380)</f>
        <v>6722006</v>
      </c>
      <c r="G378" s="25">
        <f>SUM(G379:G380)</f>
        <v>1094722</v>
      </c>
      <c r="H378" s="19">
        <f t="shared" si="10"/>
        <v>0.16285644493622886</v>
      </c>
    </row>
    <row r="379" spans="2:8" s="2" customFormat="1" ht="59.25" customHeight="1" x14ac:dyDescent="0.2">
      <c r="B379" s="39"/>
      <c r="C379" s="39"/>
      <c r="D379" s="39">
        <v>6290</v>
      </c>
      <c r="E379" s="43" t="s">
        <v>308</v>
      </c>
      <c r="F379" s="25">
        <v>499950</v>
      </c>
      <c r="G379" s="25">
        <v>0</v>
      </c>
      <c r="H379" s="19">
        <f t="shared" si="10"/>
        <v>0</v>
      </c>
    </row>
    <row r="380" spans="2:8" s="2" customFormat="1" ht="63.75" customHeight="1" x14ac:dyDescent="0.2">
      <c r="B380" s="39"/>
      <c r="C380" s="39"/>
      <c r="D380" s="39">
        <v>6350</v>
      </c>
      <c r="E380" s="43" t="s">
        <v>80</v>
      </c>
      <c r="F380" s="25">
        <v>6222056</v>
      </c>
      <c r="G380" s="25">
        <v>1094722</v>
      </c>
      <c r="H380" s="19">
        <f t="shared" si="10"/>
        <v>0.17594216445496472</v>
      </c>
    </row>
    <row r="381" spans="2:8" s="2" customFormat="1" ht="23.25" customHeight="1" x14ac:dyDescent="0.2">
      <c r="B381" s="26">
        <v>630</v>
      </c>
      <c r="C381" s="26"/>
      <c r="D381" s="26"/>
      <c r="E381" s="52" t="s">
        <v>85</v>
      </c>
      <c r="F381" s="27">
        <f>SUM(F382)</f>
        <v>500000</v>
      </c>
      <c r="G381" s="27">
        <f t="shared" ref="G381" si="12">SUM(G382)</f>
        <v>13666304</v>
      </c>
      <c r="H381" s="65">
        <f t="shared" si="10"/>
        <v>27.332608</v>
      </c>
    </row>
    <row r="382" spans="2:8" s="2" customFormat="1" ht="28.5" customHeight="1" x14ac:dyDescent="0.2">
      <c r="B382" s="39"/>
      <c r="C382" s="39">
        <v>63003</v>
      </c>
      <c r="D382" s="39"/>
      <c r="E382" s="43" t="s">
        <v>87</v>
      </c>
      <c r="F382" s="25">
        <f>SUM(F383:F385)</f>
        <v>500000</v>
      </c>
      <c r="G382" s="25">
        <f>SUM(G383:G385)</f>
        <v>13666304</v>
      </c>
      <c r="H382" s="19">
        <f t="shared" si="10"/>
        <v>27.332608</v>
      </c>
    </row>
    <row r="383" spans="2:8" s="2" customFormat="1" ht="57.75" customHeight="1" x14ac:dyDescent="0.2">
      <c r="B383" s="39"/>
      <c r="C383" s="39"/>
      <c r="D383" s="39">
        <v>6090</v>
      </c>
      <c r="E383" s="43" t="s">
        <v>320</v>
      </c>
      <c r="F383" s="25">
        <v>0</v>
      </c>
      <c r="G383" s="25">
        <v>7560000</v>
      </c>
      <c r="H383" s="19" t="s">
        <v>110</v>
      </c>
    </row>
    <row r="384" spans="2:8" s="2" customFormat="1" ht="81" customHeight="1" x14ac:dyDescent="0.2">
      <c r="B384" s="39"/>
      <c r="C384" s="39"/>
      <c r="D384" s="39">
        <v>6206</v>
      </c>
      <c r="E384" s="54" t="s">
        <v>290</v>
      </c>
      <c r="F384" s="25">
        <v>75000</v>
      </c>
      <c r="G384" s="25">
        <v>915947</v>
      </c>
      <c r="H384" s="19">
        <f t="shared" si="10"/>
        <v>12.212626666666667</v>
      </c>
    </row>
    <row r="385" spans="2:14" s="2" customFormat="1" ht="78.75" customHeight="1" x14ac:dyDescent="0.2">
      <c r="B385" s="39"/>
      <c r="C385" s="39"/>
      <c r="D385" s="39">
        <v>6207</v>
      </c>
      <c r="E385" s="54" t="s">
        <v>290</v>
      </c>
      <c r="F385" s="25">
        <v>425000</v>
      </c>
      <c r="G385" s="25">
        <v>5190357</v>
      </c>
      <c r="H385" s="19">
        <f t="shared" si="10"/>
        <v>12.212604705882352</v>
      </c>
    </row>
    <row r="386" spans="2:14" s="2" customFormat="1" ht="25.5" customHeight="1" x14ac:dyDescent="0.2">
      <c r="B386" s="26">
        <v>700</v>
      </c>
      <c r="C386" s="26"/>
      <c r="D386" s="26"/>
      <c r="E386" s="52" t="s">
        <v>91</v>
      </c>
      <c r="F386" s="27">
        <f>SUM(F389,F387)</f>
        <v>4431500</v>
      </c>
      <c r="G386" s="27">
        <f>SUM(G389)</f>
        <v>5148000</v>
      </c>
      <c r="H386" s="65">
        <f t="shared" si="10"/>
        <v>1.1616834029109782</v>
      </c>
    </row>
    <row r="387" spans="2:14" s="2" customFormat="1" ht="25.5" customHeight="1" x14ac:dyDescent="0.2">
      <c r="B387" s="26"/>
      <c r="C387" s="34" t="s">
        <v>291</v>
      </c>
      <c r="D387" s="34"/>
      <c r="E387" s="6" t="s">
        <v>292</v>
      </c>
      <c r="F387" s="25">
        <f>SUM(F388)</f>
        <v>450500</v>
      </c>
      <c r="G387" s="25">
        <f>SUM(G388)</f>
        <v>0</v>
      </c>
      <c r="H387" s="19">
        <f t="shared" si="10"/>
        <v>0</v>
      </c>
    </row>
    <row r="388" spans="2:14" s="2" customFormat="1" ht="56.25" customHeight="1" x14ac:dyDescent="0.2">
      <c r="B388" s="26"/>
      <c r="C388" s="26"/>
      <c r="D388" s="39">
        <v>6290</v>
      </c>
      <c r="E388" s="43" t="s">
        <v>308</v>
      </c>
      <c r="F388" s="25">
        <v>450500</v>
      </c>
      <c r="G388" s="25">
        <v>0</v>
      </c>
      <c r="H388" s="19">
        <f t="shared" ref="H388:H443" si="13">G388/F388</f>
        <v>0</v>
      </c>
    </row>
    <row r="389" spans="2:14" s="2" customFormat="1" ht="25.5" customHeight="1" x14ac:dyDescent="0.2">
      <c r="B389" s="26"/>
      <c r="C389" s="39">
        <v>70005</v>
      </c>
      <c r="D389" s="26"/>
      <c r="E389" s="40" t="s">
        <v>93</v>
      </c>
      <c r="F389" s="25">
        <f>SUM(F390:F391)</f>
        <v>3981000</v>
      </c>
      <c r="G389" s="25">
        <f>SUM(G390:G391)</f>
        <v>5148000</v>
      </c>
      <c r="H389" s="19">
        <f t="shared" si="13"/>
        <v>1.2931424265259985</v>
      </c>
    </row>
    <row r="390" spans="2:14" s="2" customFormat="1" ht="42" customHeight="1" x14ac:dyDescent="0.2">
      <c r="B390" s="26"/>
      <c r="C390" s="39"/>
      <c r="D390" s="38" t="s">
        <v>102</v>
      </c>
      <c r="E390" s="6" t="s">
        <v>339</v>
      </c>
      <c r="F390" s="25">
        <v>131000</v>
      </c>
      <c r="G390" s="25">
        <v>118000</v>
      </c>
      <c r="H390" s="19">
        <f t="shared" si="13"/>
        <v>0.9007633587786259</v>
      </c>
    </row>
    <row r="391" spans="2:14" s="2" customFormat="1" ht="32.25" customHeight="1" x14ac:dyDescent="0.2">
      <c r="B391" s="26"/>
      <c r="C391" s="39"/>
      <c r="D391" s="38" t="s">
        <v>103</v>
      </c>
      <c r="E391" s="6" t="s">
        <v>104</v>
      </c>
      <c r="F391" s="25">
        <v>3850000</v>
      </c>
      <c r="G391" s="25">
        <v>5030000</v>
      </c>
      <c r="H391" s="19">
        <f t="shared" si="13"/>
        <v>1.3064935064935066</v>
      </c>
    </row>
    <row r="392" spans="2:14" s="2" customFormat="1" ht="32.25" customHeight="1" x14ac:dyDescent="0.2">
      <c r="B392" s="26">
        <v>750</v>
      </c>
      <c r="C392" s="26"/>
      <c r="D392" s="41"/>
      <c r="E392" s="42" t="s">
        <v>125</v>
      </c>
      <c r="F392" s="27">
        <f>SUM(F393)</f>
        <v>717561</v>
      </c>
      <c r="G392" s="27">
        <f t="shared" ref="G392" si="14">SUM(G393)</f>
        <v>917561</v>
      </c>
      <c r="H392" s="65">
        <f t="shared" si="13"/>
        <v>1.278721948377908</v>
      </c>
    </row>
    <row r="393" spans="2:14" s="2" customFormat="1" ht="23.25" customHeight="1" x14ac:dyDescent="0.2">
      <c r="B393" s="26"/>
      <c r="C393" s="39">
        <v>75023</v>
      </c>
      <c r="D393" s="38"/>
      <c r="E393" s="6" t="s">
        <v>340</v>
      </c>
      <c r="F393" s="25">
        <f>SUM(F394)</f>
        <v>717561</v>
      </c>
      <c r="G393" s="25">
        <f>SUM(G394)</f>
        <v>917561</v>
      </c>
      <c r="H393" s="19">
        <f t="shared" si="13"/>
        <v>1.278721948377908</v>
      </c>
    </row>
    <row r="394" spans="2:14" s="2" customFormat="1" ht="80.25" customHeight="1" x14ac:dyDescent="0.2">
      <c r="B394" s="26"/>
      <c r="C394" s="39"/>
      <c r="D394" s="38" t="s">
        <v>200</v>
      </c>
      <c r="E394" s="43" t="s">
        <v>78</v>
      </c>
      <c r="F394" s="25">
        <v>717561</v>
      </c>
      <c r="G394" s="25">
        <v>917561</v>
      </c>
      <c r="H394" s="19">
        <f t="shared" si="13"/>
        <v>1.278721948377908</v>
      </c>
    </row>
    <row r="395" spans="2:14" s="2" customFormat="1" ht="32.25" customHeight="1" x14ac:dyDescent="0.2">
      <c r="B395" s="26">
        <v>754</v>
      </c>
      <c r="C395" s="26"/>
      <c r="D395" s="41"/>
      <c r="E395" s="47" t="s">
        <v>139</v>
      </c>
      <c r="F395" s="27">
        <f>SUM(F396)</f>
        <v>24346</v>
      </c>
      <c r="G395" s="27">
        <f>SUM(G396)</f>
        <v>0</v>
      </c>
      <c r="H395" s="65">
        <f t="shared" si="13"/>
        <v>0</v>
      </c>
    </row>
    <row r="396" spans="2:14" s="2" customFormat="1" ht="23.25" customHeight="1" x14ac:dyDescent="0.2">
      <c r="B396" s="26"/>
      <c r="C396" s="39">
        <v>75411</v>
      </c>
      <c r="D396" s="38"/>
      <c r="E396" s="40" t="s">
        <v>141</v>
      </c>
      <c r="F396" s="25">
        <f>SUM(F397:F397)</f>
        <v>24346</v>
      </c>
      <c r="G396" s="25">
        <f>SUM(G397)</f>
        <v>0</v>
      </c>
      <c r="H396" s="19">
        <f t="shared" si="13"/>
        <v>0</v>
      </c>
    </row>
    <row r="397" spans="2:14" s="2" customFormat="1" ht="75.75" customHeight="1" x14ac:dyDescent="0.2">
      <c r="B397" s="26"/>
      <c r="C397" s="39"/>
      <c r="D397" s="38" t="s">
        <v>200</v>
      </c>
      <c r="E397" s="43" t="s">
        <v>78</v>
      </c>
      <c r="F397" s="25">
        <v>24346</v>
      </c>
      <c r="G397" s="25">
        <v>0</v>
      </c>
      <c r="H397" s="19">
        <f t="shared" si="13"/>
        <v>0</v>
      </c>
      <c r="M397" s="20"/>
      <c r="N397" s="22"/>
    </row>
    <row r="398" spans="2:14" s="2" customFormat="1" ht="16.5" customHeight="1" x14ac:dyDescent="0.2">
      <c r="B398" s="26">
        <v>758</v>
      </c>
      <c r="C398" s="26"/>
      <c r="D398" s="41"/>
      <c r="E398" s="42" t="s">
        <v>38</v>
      </c>
      <c r="F398" s="27">
        <f>SUM(F399,F401)</f>
        <v>4054847</v>
      </c>
      <c r="G398" s="27">
        <f>SUM(G399,G401)</f>
        <v>0</v>
      </c>
      <c r="H398" s="65">
        <f t="shared" si="13"/>
        <v>0</v>
      </c>
      <c r="M398" s="21"/>
    </row>
    <row r="399" spans="2:14" s="2" customFormat="1" ht="15" customHeight="1" x14ac:dyDescent="0.2">
      <c r="B399" s="39"/>
      <c r="C399" s="39">
        <v>75814</v>
      </c>
      <c r="D399" s="38"/>
      <c r="E399" s="6" t="s">
        <v>174</v>
      </c>
      <c r="F399" s="25">
        <f>SUM(F400:F400)</f>
        <v>554847</v>
      </c>
      <c r="G399" s="25">
        <f>SUM(G400:G400)</f>
        <v>0</v>
      </c>
      <c r="H399" s="19">
        <f t="shared" si="13"/>
        <v>0</v>
      </c>
    </row>
    <row r="400" spans="2:14" s="2" customFormat="1" ht="42" customHeight="1" x14ac:dyDescent="0.2">
      <c r="B400" s="39"/>
      <c r="C400" s="39"/>
      <c r="D400" s="38" t="s">
        <v>175</v>
      </c>
      <c r="E400" s="6" t="s">
        <v>176</v>
      </c>
      <c r="F400" s="25">
        <v>554847</v>
      </c>
      <c r="G400" s="53">
        <v>0</v>
      </c>
      <c r="H400" s="19">
        <f t="shared" si="13"/>
        <v>0</v>
      </c>
    </row>
    <row r="401" spans="2:8" s="2" customFormat="1" ht="17.25" customHeight="1" x14ac:dyDescent="0.2">
      <c r="B401" s="39"/>
      <c r="C401" s="39">
        <v>75816</v>
      </c>
      <c r="D401" s="38"/>
      <c r="E401" s="6" t="s">
        <v>277</v>
      </c>
      <c r="F401" s="25">
        <f>SUM(F402)</f>
        <v>3500000</v>
      </c>
      <c r="G401" s="25">
        <f>SUM(G402)</f>
        <v>0</v>
      </c>
      <c r="H401" s="19">
        <f t="shared" si="13"/>
        <v>0</v>
      </c>
    </row>
    <row r="402" spans="2:8" s="2" customFormat="1" ht="30" customHeight="1" x14ac:dyDescent="0.2">
      <c r="B402" s="39"/>
      <c r="C402" s="39"/>
      <c r="D402" s="38" t="s">
        <v>300</v>
      </c>
      <c r="E402" s="54" t="s">
        <v>318</v>
      </c>
      <c r="F402" s="25">
        <v>3500000</v>
      </c>
      <c r="G402" s="25">
        <v>0</v>
      </c>
      <c r="H402" s="19">
        <f t="shared" si="13"/>
        <v>0</v>
      </c>
    </row>
    <row r="403" spans="2:8" s="2" customFormat="1" ht="18" customHeight="1" x14ac:dyDescent="0.2">
      <c r="B403" s="26">
        <v>801</v>
      </c>
      <c r="C403" s="26"/>
      <c r="D403" s="41"/>
      <c r="E403" s="42" t="s">
        <v>177</v>
      </c>
      <c r="F403" s="27">
        <f>SUM(F404,F409,F407,F411,F413,F415)</f>
        <v>1545322</v>
      </c>
      <c r="G403" s="27">
        <f>SUM(G404,G409,G407,G411,G413,G415)</f>
        <v>4247012</v>
      </c>
      <c r="H403" s="65">
        <f t="shared" si="13"/>
        <v>2.7483022955733496</v>
      </c>
    </row>
    <row r="404" spans="2:8" s="2" customFormat="1" ht="17.25" customHeight="1" x14ac:dyDescent="0.2">
      <c r="B404" s="39"/>
      <c r="C404" s="39">
        <v>80101</v>
      </c>
      <c r="D404" s="38"/>
      <c r="E404" s="6" t="s">
        <v>178</v>
      </c>
      <c r="F404" s="25">
        <f>SUM(F405:F406)</f>
        <v>1000000</v>
      </c>
      <c r="G404" s="25">
        <f>SUM(G405:G406)</f>
        <v>3400000</v>
      </c>
      <c r="H404" s="19">
        <f t="shared" si="13"/>
        <v>3.4</v>
      </c>
    </row>
    <row r="405" spans="2:8" s="2" customFormat="1" ht="69" customHeight="1" x14ac:dyDescent="0.2">
      <c r="B405" s="39"/>
      <c r="C405" s="39"/>
      <c r="D405" s="38" t="s">
        <v>321</v>
      </c>
      <c r="E405" s="6" t="s">
        <v>322</v>
      </c>
      <c r="F405" s="25">
        <v>0</v>
      </c>
      <c r="G405" s="25">
        <v>2000000</v>
      </c>
      <c r="H405" s="19" t="s">
        <v>110</v>
      </c>
    </row>
    <row r="406" spans="2:8" s="2" customFormat="1" ht="51" customHeight="1" x14ac:dyDescent="0.2">
      <c r="B406" s="39"/>
      <c r="C406" s="39"/>
      <c r="D406" s="38" t="s">
        <v>187</v>
      </c>
      <c r="E406" s="6" t="s">
        <v>188</v>
      </c>
      <c r="F406" s="25">
        <v>1000000</v>
      </c>
      <c r="G406" s="25">
        <v>1400000</v>
      </c>
      <c r="H406" s="19">
        <f t="shared" si="13"/>
        <v>1.4</v>
      </c>
    </row>
    <row r="407" spans="2:8" s="2" customFormat="1" ht="20.25" customHeight="1" x14ac:dyDescent="0.2">
      <c r="B407" s="39"/>
      <c r="C407" s="39">
        <v>80105</v>
      </c>
      <c r="D407" s="38"/>
      <c r="E407" s="6" t="s">
        <v>198</v>
      </c>
      <c r="F407" s="25">
        <f>SUM(F408)</f>
        <v>389500</v>
      </c>
      <c r="G407" s="25">
        <f>SUM(G408)</f>
        <v>0</v>
      </c>
      <c r="H407" s="19">
        <f t="shared" si="13"/>
        <v>0</v>
      </c>
    </row>
    <row r="408" spans="2:8" s="2" customFormat="1" ht="78.75" customHeight="1" x14ac:dyDescent="0.2">
      <c r="B408" s="39"/>
      <c r="C408" s="39"/>
      <c r="D408" s="38" t="s">
        <v>200</v>
      </c>
      <c r="E408" s="6" t="s">
        <v>78</v>
      </c>
      <c r="F408" s="25">
        <v>389500</v>
      </c>
      <c r="G408" s="25">
        <v>0</v>
      </c>
      <c r="H408" s="19">
        <f t="shared" si="13"/>
        <v>0</v>
      </c>
    </row>
    <row r="409" spans="2:8" s="2" customFormat="1" ht="23.25" customHeight="1" x14ac:dyDescent="0.2">
      <c r="B409" s="39"/>
      <c r="C409" s="39">
        <v>80115</v>
      </c>
      <c r="D409" s="38"/>
      <c r="E409" s="6" t="s">
        <v>199</v>
      </c>
      <c r="F409" s="25">
        <f>SUM(F410:F410)</f>
        <v>0</v>
      </c>
      <c r="G409" s="25">
        <f>SUM(G410:G410)</f>
        <v>847012</v>
      </c>
      <c r="H409" s="19" t="s">
        <v>110</v>
      </c>
    </row>
    <row r="410" spans="2:8" s="2" customFormat="1" ht="54" customHeight="1" x14ac:dyDescent="0.2">
      <c r="B410" s="39"/>
      <c r="C410" s="39"/>
      <c r="D410" s="38" t="s">
        <v>187</v>
      </c>
      <c r="E410" s="6" t="s">
        <v>188</v>
      </c>
      <c r="F410" s="25">
        <v>0</v>
      </c>
      <c r="G410" s="25">
        <v>847012</v>
      </c>
      <c r="H410" s="19" t="s">
        <v>110</v>
      </c>
    </row>
    <row r="411" spans="2:8" s="2" customFormat="1" ht="21" customHeight="1" x14ac:dyDescent="0.2">
      <c r="B411" s="39"/>
      <c r="C411" s="39">
        <v>80120</v>
      </c>
      <c r="D411" s="38"/>
      <c r="E411" s="6" t="s">
        <v>203</v>
      </c>
      <c r="F411" s="25">
        <f>SUM(F412)</f>
        <v>4507</v>
      </c>
      <c r="G411" s="25">
        <f>SUM(G412)</f>
        <v>0</v>
      </c>
      <c r="H411" s="19">
        <f t="shared" si="13"/>
        <v>0</v>
      </c>
    </row>
    <row r="412" spans="2:8" s="2" customFormat="1" ht="21.75" customHeight="1" x14ac:dyDescent="0.2">
      <c r="B412" s="39"/>
      <c r="C412" s="39"/>
      <c r="D412" s="38" t="s">
        <v>181</v>
      </c>
      <c r="E412" s="6" t="s">
        <v>182</v>
      </c>
      <c r="F412" s="25">
        <v>4507</v>
      </c>
      <c r="G412" s="25">
        <v>0</v>
      </c>
      <c r="H412" s="19">
        <f t="shared" si="13"/>
        <v>0</v>
      </c>
    </row>
    <row r="413" spans="2:8" s="2" customFormat="1" ht="30" customHeight="1" x14ac:dyDescent="0.2">
      <c r="B413" s="39"/>
      <c r="C413" s="39">
        <v>80140</v>
      </c>
      <c r="D413" s="38"/>
      <c r="E413" s="6" t="s">
        <v>302</v>
      </c>
      <c r="F413" s="25">
        <f>SUM(F414)</f>
        <v>2170</v>
      </c>
      <c r="G413" s="25">
        <f>SUM(G414)</f>
        <v>0</v>
      </c>
      <c r="H413" s="19">
        <f t="shared" si="13"/>
        <v>0</v>
      </c>
    </row>
    <row r="414" spans="2:8" s="2" customFormat="1" ht="21.75" customHeight="1" x14ac:dyDescent="0.2">
      <c r="B414" s="39"/>
      <c r="C414" s="39"/>
      <c r="D414" s="38" t="s">
        <v>181</v>
      </c>
      <c r="E414" s="6" t="s">
        <v>182</v>
      </c>
      <c r="F414" s="25">
        <v>2170</v>
      </c>
      <c r="G414" s="25">
        <v>0</v>
      </c>
      <c r="H414" s="19">
        <f t="shared" si="13"/>
        <v>0</v>
      </c>
    </row>
    <row r="415" spans="2:8" s="2" customFormat="1" ht="21.75" customHeight="1" x14ac:dyDescent="0.2">
      <c r="B415" s="39"/>
      <c r="C415" s="39">
        <v>80195</v>
      </c>
      <c r="D415" s="38"/>
      <c r="E415" s="6" t="s">
        <v>48</v>
      </c>
      <c r="F415" s="25">
        <f>SUM(F416:F417)</f>
        <v>149145</v>
      </c>
      <c r="G415" s="25">
        <f>SUM(G416:G417)</f>
        <v>0</v>
      </c>
      <c r="H415" s="19">
        <f t="shared" si="13"/>
        <v>0</v>
      </c>
    </row>
    <row r="416" spans="2:8" s="2" customFormat="1" ht="78" customHeight="1" x14ac:dyDescent="0.2">
      <c r="B416" s="39"/>
      <c r="C416" s="39"/>
      <c r="D416" s="38" t="s">
        <v>200</v>
      </c>
      <c r="E416" s="6" t="s">
        <v>78</v>
      </c>
      <c r="F416" s="25">
        <v>133440</v>
      </c>
      <c r="G416" s="25">
        <v>0</v>
      </c>
      <c r="H416" s="19">
        <f t="shared" si="13"/>
        <v>0</v>
      </c>
    </row>
    <row r="417" spans="2:8" s="2" customFormat="1" ht="77.25" customHeight="1" x14ac:dyDescent="0.2">
      <c r="B417" s="39"/>
      <c r="C417" s="39"/>
      <c r="D417" s="38" t="s">
        <v>201</v>
      </c>
      <c r="E417" s="45" t="s">
        <v>78</v>
      </c>
      <c r="F417" s="25">
        <v>15705</v>
      </c>
      <c r="G417" s="25">
        <v>0</v>
      </c>
      <c r="H417" s="19">
        <f t="shared" si="13"/>
        <v>0</v>
      </c>
    </row>
    <row r="418" spans="2:8" s="2" customFormat="1" ht="21.75" customHeight="1" x14ac:dyDescent="0.2">
      <c r="B418" s="26">
        <v>852</v>
      </c>
      <c r="C418" s="26"/>
      <c r="D418" s="41"/>
      <c r="E418" s="47" t="s">
        <v>213</v>
      </c>
      <c r="F418" s="27">
        <f>SUM(F419)</f>
        <v>300</v>
      </c>
      <c r="G418" s="27">
        <f>SUM(G419)</f>
        <v>300</v>
      </c>
      <c r="H418" s="65">
        <f t="shared" si="13"/>
        <v>1</v>
      </c>
    </row>
    <row r="419" spans="2:8" s="2" customFormat="1" ht="21.75" customHeight="1" x14ac:dyDescent="0.2">
      <c r="B419" s="39"/>
      <c r="C419" s="39">
        <v>85202</v>
      </c>
      <c r="D419" s="38"/>
      <c r="E419" s="40" t="s">
        <v>214</v>
      </c>
      <c r="F419" s="25">
        <f>SUM(F420)</f>
        <v>300</v>
      </c>
      <c r="G419" s="25">
        <f>SUM(G420)</f>
        <v>300</v>
      </c>
      <c r="H419" s="19">
        <f t="shared" si="13"/>
        <v>1</v>
      </c>
    </row>
    <row r="420" spans="2:8" s="2" customFormat="1" ht="21.75" customHeight="1" x14ac:dyDescent="0.2">
      <c r="B420" s="39"/>
      <c r="C420" s="39"/>
      <c r="D420" s="38" t="s">
        <v>181</v>
      </c>
      <c r="E420" s="6" t="s">
        <v>182</v>
      </c>
      <c r="F420" s="25">
        <v>300</v>
      </c>
      <c r="G420" s="25">
        <v>300</v>
      </c>
      <c r="H420" s="19">
        <f t="shared" si="13"/>
        <v>1</v>
      </c>
    </row>
    <row r="421" spans="2:8" s="2" customFormat="1" ht="21.75" customHeight="1" x14ac:dyDescent="0.2">
      <c r="B421" s="26">
        <v>854</v>
      </c>
      <c r="C421" s="39"/>
      <c r="D421" s="38"/>
      <c r="E421" s="42" t="s">
        <v>232</v>
      </c>
      <c r="F421" s="27">
        <f>SUM(F422)</f>
        <v>480000</v>
      </c>
      <c r="G421" s="27">
        <f>SUM(G422)</f>
        <v>0</v>
      </c>
      <c r="H421" s="65">
        <f t="shared" si="13"/>
        <v>0</v>
      </c>
    </row>
    <row r="422" spans="2:8" s="2" customFormat="1" ht="21.75" customHeight="1" x14ac:dyDescent="0.2">
      <c r="B422" s="39"/>
      <c r="C422" s="39">
        <v>85410</v>
      </c>
      <c r="D422" s="38"/>
      <c r="E422" s="6" t="s">
        <v>234</v>
      </c>
      <c r="F422" s="25">
        <f>SUM(F423)</f>
        <v>480000</v>
      </c>
      <c r="G422" s="25">
        <f>SUM(G423)</f>
        <v>0</v>
      </c>
      <c r="H422" s="19">
        <f t="shared" si="13"/>
        <v>0</v>
      </c>
    </row>
    <row r="423" spans="2:8" s="2" customFormat="1" ht="66.75" customHeight="1" x14ac:dyDescent="0.2">
      <c r="B423" s="39"/>
      <c r="C423" s="39"/>
      <c r="D423" s="38" t="s">
        <v>185</v>
      </c>
      <c r="E423" s="6" t="s">
        <v>186</v>
      </c>
      <c r="F423" s="25">
        <v>480000</v>
      </c>
      <c r="G423" s="25">
        <v>0</v>
      </c>
      <c r="H423" s="19">
        <f t="shared" si="13"/>
        <v>0</v>
      </c>
    </row>
    <row r="424" spans="2:8" s="2" customFormat="1" ht="21.75" customHeight="1" x14ac:dyDescent="0.2">
      <c r="B424" s="26">
        <v>900</v>
      </c>
      <c r="C424" s="26"/>
      <c r="D424" s="41"/>
      <c r="E424" s="42" t="s">
        <v>248</v>
      </c>
      <c r="F424" s="27">
        <f>SUM(F425,F428)</f>
        <v>1673402</v>
      </c>
      <c r="G424" s="27">
        <f>SUM(G425,G428)</f>
        <v>19554624</v>
      </c>
      <c r="H424" s="65">
        <f t="shared" si="13"/>
        <v>11.685550752299806</v>
      </c>
    </row>
    <row r="425" spans="2:8" s="2" customFormat="1" ht="21.75" customHeight="1" x14ac:dyDescent="0.2">
      <c r="B425" s="39"/>
      <c r="C425" s="39">
        <v>90005</v>
      </c>
      <c r="D425" s="38"/>
      <c r="E425" s="40" t="s">
        <v>251</v>
      </c>
      <c r="F425" s="25">
        <f>SUM(F426,F427)</f>
        <v>1529047</v>
      </c>
      <c r="G425" s="25">
        <f>SUM(G426,G427)</f>
        <v>19554624</v>
      </c>
      <c r="H425" s="19">
        <f t="shared" si="13"/>
        <v>12.788765812954082</v>
      </c>
    </row>
    <row r="426" spans="2:8" s="2" customFormat="1" ht="79.5" customHeight="1" x14ac:dyDescent="0.2">
      <c r="B426" s="39"/>
      <c r="C426" s="39"/>
      <c r="D426" s="38" t="s">
        <v>200</v>
      </c>
      <c r="E426" s="6" t="s">
        <v>78</v>
      </c>
      <c r="F426" s="25">
        <v>1529047</v>
      </c>
      <c r="G426" s="25">
        <v>19384624</v>
      </c>
      <c r="H426" s="19">
        <f t="shared" si="13"/>
        <v>12.677585450283738</v>
      </c>
    </row>
    <row r="427" spans="2:8" s="2" customFormat="1" ht="79.5" customHeight="1" x14ac:dyDescent="0.2">
      <c r="B427" s="39"/>
      <c r="C427" s="39"/>
      <c r="D427" s="38" t="s">
        <v>185</v>
      </c>
      <c r="E427" s="6" t="s">
        <v>186</v>
      </c>
      <c r="F427" s="25">
        <v>0</v>
      </c>
      <c r="G427" s="25">
        <v>170000</v>
      </c>
      <c r="H427" s="19" t="s">
        <v>110</v>
      </c>
    </row>
    <row r="428" spans="2:8" s="2" customFormat="1" ht="25.5" customHeight="1" x14ac:dyDescent="0.2">
      <c r="B428" s="39"/>
      <c r="C428" s="39">
        <v>90095</v>
      </c>
      <c r="D428" s="38"/>
      <c r="E428" s="6" t="s">
        <v>48</v>
      </c>
      <c r="F428" s="25">
        <f>SUM(F429)</f>
        <v>144355</v>
      </c>
      <c r="G428" s="25">
        <f>SUM(G429)</f>
        <v>0</v>
      </c>
      <c r="H428" s="19">
        <f t="shared" si="13"/>
        <v>0</v>
      </c>
    </row>
    <row r="429" spans="2:8" s="2" customFormat="1" ht="76.5" customHeight="1" x14ac:dyDescent="0.2">
      <c r="B429" s="39"/>
      <c r="C429" s="39"/>
      <c r="D429" s="38" t="s">
        <v>200</v>
      </c>
      <c r="E429" s="6" t="s">
        <v>78</v>
      </c>
      <c r="F429" s="25">
        <v>144355</v>
      </c>
      <c r="G429" s="25">
        <v>0</v>
      </c>
      <c r="H429" s="19">
        <f t="shared" si="13"/>
        <v>0</v>
      </c>
    </row>
    <row r="430" spans="2:8" s="2" customFormat="1" ht="17.25" customHeight="1" x14ac:dyDescent="0.2">
      <c r="B430" s="26">
        <v>921</v>
      </c>
      <c r="C430" s="26"/>
      <c r="D430" s="41"/>
      <c r="E430" s="42" t="s">
        <v>254</v>
      </c>
      <c r="F430" s="27">
        <f>SUM(F431,F433,F435)</f>
        <v>4265437</v>
      </c>
      <c r="G430" s="27">
        <f>SUM(G431,G433,G435)</f>
        <v>2636312</v>
      </c>
      <c r="H430" s="65">
        <f t="shared" si="13"/>
        <v>0.61806375290503646</v>
      </c>
    </row>
    <row r="431" spans="2:8" s="2" customFormat="1" ht="20.25" customHeight="1" x14ac:dyDescent="0.2">
      <c r="B431" s="39"/>
      <c r="C431" s="39">
        <v>92108</v>
      </c>
      <c r="D431" s="38"/>
      <c r="E431" s="6" t="s">
        <v>255</v>
      </c>
      <c r="F431" s="25">
        <f>SUM(F432)</f>
        <v>300000</v>
      </c>
      <c r="G431" s="25">
        <f>SUM(G432)</f>
        <v>0</v>
      </c>
      <c r="H431" s="19">
        <f t="shared" si="13"/>
        <v>0</v>
      </c>
    </row>
    <row r="432" spans="2:8" s="2" customFormat="1" ht="54.75" customHeight="1" x14ac:dyDescent="0.2">
      <c r="B432" s="39"/>
      <c r="C432" s="39"/>
      <c r="D432" s="38" t="s">
        <v>187</v>
      </c>
      <c r="E432" s="6" t="s">
        <v>188</v>
      </c>
      <c r="F432" s="25">
        <v>300000</v>
      </c>
      <c r="G432" s="25">
        <v>0</v>
      </c>
      <c r="H432" s="19">
        <f t="shared" si="13"/>
        <v>0</v>
      </c>
    </row>
    <row r="433" spans="2:8" s="2" customFormat="1" ht="23.25" customHeight="1" x14ac:dyDescent="0.2">
      <c r="B433" s="39"/>
      <c r="C433" s="39">
        <v>92120</v>
      </c>
      <c r="D433" s="38"/>
      <c r="E433" s="6" t="s">
        <v>257</v>
      </c>
      <c r="F433" s="25">
        <f>SUM(F434)</f>
        <v>37077</v>
      </c>
      <c r="G433" s="25">
        <f>SUM(G434)</f>
        <v>0</v>
      </c>
      <c r="H433" s="19">
        <f t="shared" si="13"/>
        <v>0</v>
      </c>
    </row>
    <row r="434" spans="2:8" s="2" customFormat="1" ht="77.25" customHeight="1" x14ac:dyDescent="0.2">
      <c r="B434" s="39"/>
      <c r="C434" s="39"/>
      <c r="D434" s="38" t="s">
        <v>200</v>
      </c>
      <c r="E434" s="6" t="s">
        <v>78</v>
      </c>
      <c r="F434" s="25">
        <v>37077</v>
      </c>
      <c r="G434" s="25">
        <v>0</v>
      </c>
      <c r="H434" s="19">
        <f t="shared" si="13"/>
        <v>0</v>
      </c>
    </row>
    <row r="435" spans="2:8" s="2" customFormat="1" ht="19.5" customHeight="1" x14ac:dyDescent="0.2">
      <c r="B435" s="39"/>
      <c r="C435" s="39">
        <v>92195</v>
      </c>
      <c r="D435" s="38"/>
      <c r="E435" s="6" t="s">
        <v>48</v>
      </c>
      <c r="F435" s="25">
        <f>SUM(F436:F437)</f>
        <v>3928360</v>
      </c>
      <c r="G435" s="25">
        <f>SUM(G436:G437)</f>
        <v>2636312</v>
      </c>
      <c r="H435" s="19">
        <f t="shared" si="13"/>
        <v>0.67109735360303024</v>
      </c>
    </row>
    <row r="436" spans="2:8" s="2" customFormat="1" ht="77.25" customHeight="1" x14ac:dyDescent="0.2">
      <c r="B436" s="39"/>
      <c r="C436" s="39"/>
      <c r="D436" s="38" t="s">
        <v>200</v>
      </c>
      <c r="E436" s="6" t="s">
        <v>78</v>
      </c>
      <c r="F436" s="25">
        <v>3437314</v>
      </c>
      <c r="G436" s="25">
        <v>2636312</v>
      </c>
      <c r="H436" s="19">
        <f t="shared" si="13"/>
        <v>0.76696862724790349</v>
      </c>
    </row>
    <row r="437" spans="2:8" s="2" customFormat="1" ht="77.25" customHeight="1" x14ac:dyDescent="0.2">
      <c r="B437" s="39"/>
      <c r="C437" s="39"/>
      <c r="D437" s="38" t="s">
        <v>201</v>
      </c>
      <c r="E437" s="43" t="s">
        <v>78</v>
      </c>
      <c r="F437" s="25">
        <v>491046</v>
      </c>
      <c r="G437" s="25">
        <v>0</v>
      </c>
      <c r="H437" s="19">
        <f t="shared" si="13"/>
        <v>0</v>
      </c>
    </row>
    <row r="438" spans="2:8" s="2" customFormat="1" ht="18.75" customHeight="1" x14ac:dyDescent="0.2">
      <c r="B438" s="26">
        <v>926</v>
      </c>
      <c r="C438" s="26"/>
      <c r="D438" s="41"/>
      <c r="E438" s="52" t="s">
        <v>258</v>
      </c>
      <c r="F438" s="27">
        <f>SUM(F439)</f>
        <v>1000</v>
      </c>
      <c r="G438" s="27">
        <f>SUM(G439)</f>
        <v>0</v>
      </c>
      <c r="H438" s="65">
        <f t="shared" si="13"/>
        <v>0</v>
      </c>
    </row>
    <row r="439" spans="2:8" s="2" customFormat="1" ht="21" customHeight="1" x14ac:dyDescent="0.2">
      <c r="B439" s="39"/>
      <c r="C439" s="39">
        <v>92604</v>
      </c>
      <c r="D439" s="38"/>
      <c r="E439" s="43" t="s">
        <v>259</v>
      </c>
      <c r="F439" s="25">
        <f>SUM(F440)</f>
        <v>1000</v>
      </c>
      <c r="G439" s="25">
        <f>SUM(G440)</f>
        <v>0</v>
      </c>
      <c r="H439" s="19">
        <f t="shared" si="13"/>
        <v>0</v>
      </c>
    </row>
    <row r="440" spans="2:8" s="2" customFormat="1" ht="18" customHeight="1" x14ac:dyDescent="0.2">
      <c r="B440" s="39"/>
      <c r="C440" s="39"/>
      <c r="D440" s="38" t="s">
        <v>181</v>
      </c>
      <c r="E440" s="43" t="s">
        <v>182</v>
      </c>
      <c r="F440" s="25">
        <v>1000</v>
      </c>
      <c r="G440" s="25">
        <v>0</v>
      </c>
      <c r="H440" s="19">
        <f t="shared" si="13"/>
        <v>0</v>
      </c>
    </row>
    <row r="441" spans="2:8" s="2" customFormat="1" ht="12.75" x14ac:dyDescent="0.2">
      <c r="B441" s="72" t="s">
        <v>316</v>
      </c>
      <c r="C441" s="72"/>
      <c r="D441" s="72"/>
      <c r="E441" s="26"/>
      <c r="F441" s="27">
        <f>SUM(F374,F386,F398,F403,F418,F424,F430,F392,F421,F395,F381,F438)</f>
        <v>29330111</v>
      </c>
      <c r="G441" s="27">
        <f>SUM(G374,G386,G398,G403,G418,G424,G430,G392,G421,G395,G381,G438)</f>
        <v>48366841</v>
      </c>
      <c r="H441" s="65">
        <f t="shared" si="13"/>
        <v>1.6490507315161542</v>
      </c>
    </row>
    <row r="442" spans="2:8" s="2" customFormat="1" ht="51" x14ac:dyDescent="0.2">
      <c r="B442" s="29"/>
      <c r="C442" s="29"/>
      <c r="D442" s="29"/>
      <c r="E442" s="51" t="s">
        <v>8</v>
      </c>
      <c r="F442" s="25">
        <f>SUM(F429,F426,F434,F397,F394,F436,F437,F416,F417,F408,F385,F384)</f>
        <v>7419391</v>
      </c>
      <c r="G442" s="25">
        <f>SUM(G429,G426,G434,G397,G394,G436,G437,G416,G417,G408,G385,G384)</f>
        <v>29044801</v>
      </c>
      <c r="H442" s="19">
        <f t="shared" si="13"/>
        <v>3.9147149678457436</v>
      </c>
    </row>
    <row r="443" spans="2:8" s="2" customFormat="1" ht="22.5" customHeight="1" x14ac:dyDescent="0.2">
      <c r="B443" s="73" t="s">
        <v>317</v>
      </c>
      <c r="C443" s="73"/>
      <c r="D443" s="73"/>
      <c r="E443" s="66"/>
      <c r="F443" s="67">
        <f>SUM(F371,F441)</f>
        <v>357605600</v>
      </c>
      <c r="G443" s="67">
        <f>SUM(G371,G441)</f>
        <v>353211992</v>
      </c>
      <c r="H443" s="65">
        <f t="shared" si="13"/>
        <v>0.98771381656215673</v>
      </c>
    </row>
    <row r="444" spans="2:8" s="2" customFormat="1" ht="25.5" customHeight="1" x14ac:dyDescent="0.2">
      <c r="B444" s="72" t="s">
        <v>0</v>
      </c>
      <c r="C444" s="72"/>
      <c r="D444" s="72"/>
      <c r="E444" s="37" t="s">
        <v>14</v>
      </c>
      <c r="F444" s="70"/>
      <c r="G444" s="70"/>
      <c r="H444" s="70"/>
    </row>
    <row r="445" spans="2:8" s="2" customFormat="1" ht="38.25" x14ac:dyDescent="0.2">
      <c r="B445" s="29" t="s">
        <v>1</v>
      </c>
      <c r="C445" s="29" t="s">
        <v>2</v>
      </c>
      <c r="D445" s="29" t="s">
        <v>3</v>
      </c>
      <c r="E445" s="29" t="s">
        <v>4</v>
      </c>
      <c r="F445" s="30" t="s">
        <v>310</v>
      </c>
      <c r="G445" s="29" t="s">
        <v>281</v>
      </c>
      <c r="H445" s="31" t="s">
        <v>5</v>
      </c>
    </row>
    <row r="446" spans="2:8" s="2" customFormat="1" ht="12.75" x14ac:dyDescent="0.2">
      <c r="B446" s="29">
        <v>1</v>
      </c>
      <c r="C446" s="29">
        <v>2</v>
      </c>
      <c r="D446" s="29">
        <v>3</v>
      </c>
      <c r="E446" s="29">
        <v>4</v>
      </c>
      <c r="F446" s="29">
        <v>5</v>
      </c>
      <c r="G446" s="29">
        <v>6</v>
      </c>
      <c r="H446" s="68" t="s">
        <v>313</v>
      </c>
    </row>
    <row r="447" spans="2:8" s="2" customFormat="1" ht="12.75" x14ac:dyDescent="0.2">
      <c r="B447" s="72" t="s">
        <v>6</v>
      </c>
      <c r="C447" s="72"/>
      <c r="D447" s="72"/>
      <c r="E447" s="26"/>
      <c r="F447" s="26"/>
      <c r="G447" s="26"/>
      <c r="H447" s="65"/>
    </row>
    <row r="448" spans="2:8" s="2" customFormat="1" ht="12.75" x14ac:dyDescent="0.2">
      <c r="B448" s="41" t="s">
        <v>45</v>
      </c>
      <c r="C448" s="33"/>
      <c r="D448" s="33"/>
      <c r="E448" s="26" t="s">
        <v>46</v>
      </c>
      <c r="F448" s="27">
        <f>SUM(F449)</f>
        <v>45562</v>
      </c>
      <c r="G448" s="27">
        <f>SUM(G449)</f>
        <v>0</v>
      </c>
      <c r="H448" s="65">
        <f t="shared" ref="H448:H498" si="15">G448/F448</f>
        <v>0</v>
      </c>
    </row>
    <row r="449" spans="2:8" s="2" customFormat="1" ht="12.75" x14ac:dyDescent="0.2">
      <c r="B449" s="35"/>
      <c r="C449" s="38" t="s">
        <v>47</v>
      </c>
      <c r="D449" s="35"/>
      <c r="E449" s="39" t="s">
        <v>48</v>
      </c>
      <c r="F449" s="25">
        <f>SUM(F450)</f>
        <v>45562</v>
      </c>
      <c r="G449" s="25">
        <f>SUM(G450)</f>
        <v>0</v>
      </c>
      <c r="H449" s="19">
        <f t="shared" si="15"/>
        <v>0</v>
      </c>
    </row>
    <row r="450" spans="2:8" s="2" customFormat="1" ht="69.75" customHeight="1" x14ac:dyDescent="0.2">
      <c r="B450" s="35"/>
      <c r="C450" s="35"/>
      <c r="D450" s="38" t="s">
        <v>49</v>
      </c>
      <c r="E450" s="43" t="s">
        <v>50</v>
      </c>
      <c r="F450" s="25">
        <v>45562</v>
      </c>
      <c r="G450" s="25">
        <v>0</v>
      </c>
      <c r="H450" s="19">
        <f t="shared" si="15"/>
        <v>0</v>
      </c>
    </row>
    <row r="451" spans="2:8" s="2" customFormat="1" ht="12.75" x14ac:dyDescent="0.2">
      <c r="B451" s="41" t="s">
        <v>90</v>
      </c>
      <c r="C451" s="33"/>
      <c r="D451" s="33"/>
      <c r="E451" s="26" t="s">
        <v>91</v>
      </c>
      <c r="F451" s="27">
        <f>SUM(F452)</f>
        <v>688098</v>
      </c>
      <c r="G451" s="27">
        <f>SUM(G452)</f>
        <v>278100</v>
      </c>
      <c r="H451" s="65">
        <f t="shared" si="15"/>
        <v>0.40415754732610759</v>
      </c>
    </row>
    <row r="452" spans="2:8" s="2" customFormat="1" ht="12.75" x14ac:dyDescent="0.2">
      <c r="B452" s="33"/>
      <c r="C452" s="38" t="s">
        <v>92</v>
      </c>
      <c r="D452" s="33"/>
      <c r="E452" s="6" t="s">
        <v>93</v>
      </c>
      <c r="F452" s="25">
        <f>SUM(F453)</f>
        <v>688098</v>
      </c>
      <c r="G452" s="25">
        <f>SUM(G453)</f>
        <v>278100</v>
      </c>
      <c r="H452" s="19">
        <f t="shared" si="15"/>
        <v>0.40415754732610759</v>
      </c>
    </row>
    <row r="453" spans="2:8" s="2" customFormat="1" ht="51" x14ac:dyDescent="0.2">
      <c r="B453" s="33"/>
      <c r="C453" s="35"/>
      <c r="D453" s="38" t="s">
        <v>106</v>
      </c>
      <c r="E453" s="43" t="s">
        <v>107</v>
      </c>
      <c r="F453" s="25">
        <v>688098</v>
      </c>
      <c r="G453" s="25">
        <v>278100</v>
      </c>
      <c r="H453" s="19">
        <f t="shared" si="15"/>
        <v>0.40415754732610759</v>
      </c>
    </row>
    <row r="454" spans="2:8" s="2" customFormat="1" ht="12.75" x14ac:dyDescent="0.2">
      <c r="B454" s="41" t="s">
        <v>111</v>
      </c>
      <c r="C454" s="35"/>
      <c r="D454" s="38"/>
      <c r="E454" s="52" t="s">
        <v>112</v>
      </c>
      <c r="F454" s="27">
        <f>SUM(F455,F457)</f>
        <v>511995</v>
      </c>
      <c r="G454" s="27">
        <f>SUM(G455,G457)</f>
        <v>573400</v>
      </c>
      <c r="H454" s="65">
        <f t="shared" si="15"/>
        <v>1.1199328118438656</v>
      </c>
    </row>
    <row r="455" spans="2:8" s="2" customFormat="1" ht="12.75" x14ac:dyDescent="0.2">
      <c r="B455" s="41"/>
      <c r="C455" s="38" t="s">
        <v>115</v>
      </c>
      <c r="D455" s="38"/>
      <c r="E455" s="43" t="s">
        <v>116</v>
      </c>
      <c r="F455" s="25">
        <f>SUM(F456)</f>
        <v>124995</v>
      </c>
      <c r="G455" s="25">
        <f>SUM(G456)</f>
        <v>168400</v>
      </c>
      <c r="H455" s="19">
        <f t="shared" si="15"/>
        <v>1.3472538901556061</v>
      </c>
    </row>
    <row r="456" spans="2:8" s="2" customFormat="1" ht="51" x14ac:dyDescent="0.2">
      <c r="B456" s="41"/>
      <c r="C456" s="38"/>
      <c r="D456" s="38" t="s">
        <v>106</v>
      </c>
      <c r="E456" s="43" t="s">
        <v>107</v>
      </c>
      <c r="F456" s="25">
        <v>124995</v>
      </c>
      <c r="G456" s="25">
        <v>168400</v>
      </c>
      <c r="H456" s="19">
        <f t="shared" si="15"/>
        <v>1.3472538901556061</v>
      </c>
    </row>
    <row r="457" spans="2:8" s="2" customFormat="1" ht="12.75" x14ac:dyDescent="0.2">
      <c r="B457" s="41"/>
      <c r="C457" s="38" t="s">
        <v>117</v>
      </c>
      <c r="D457" s="38"/>
      <c r="E457" s="43" t="s">
        <v>118</v>
      </c>
      <c r="F457" s="25">
        <f>SUM(F458)</f>
        <v>387000</v>
      </c>
      <c r="G457" s="25">
        <f>SUM(G458)</f>
        <v>405000</v>
      </c>
      <c r="H457" s="19">
        <f t="shared" si="15"/>
        <v>1.0465116279069768</v>
      </c>
    </row>
    <row r="458" spans="2:8" s="2" customFormat="1" ht="51" x14ac:dyDescent="0.2">
      <c r="B458" s="41"/>
      <c r="C458" s="38"/>
      <c r="D458" s="38" t="s">
        <v>106</v>
      </c>
      <c r="E458" s="43" t="s">
        <v>107</v>
      </c>
      <c r="F458" s="25">
        <v>387000</v>
      </c>
      <c r="G458" s="25">
        <v>405000</v>
      </c>
      <c r="H458" s="19">
        <f t="shared" si="15"/>
        <v>1.0465116279069768</v>
      </c>
    </row>
    <row r="459" spans="2:8" s="2" customFormat="1" ht="12.75" x14ac:dyDescent="0.2">
      <c r="B459" s="41" t="s">
        <v>124</v>
      </c>
      <c r="C459" s="38"/>
      <c r="D459" s="38"/>
      <c r="E459" s="52" t="s">
        <v>125</v>
      </c>
      <c r="F459" s="27">
        <f>SUM(F460+F463,F465)</f>
        <v>922366</v>
      </c>
      <c r="G459" s="27">
        <f>SUM(G460+G463)</f>
        <v>823800</v>
      </c>
      <c r="H459" s="65">
        <f t="shared" si="15"/>
        <v>0.89313786501237036</v>
      </c>
    </row>
    <row r="460" spans="2:8" s="2" customFormat="1" ht="12.75" x14ac:dyDescent="0.2">
      <c r="B460" s="41"/>
      <c r="C460" s="38" t="s">
        <v>126</v>
      </c>
      <c r="D460" s="38"/>
      <c r="E460" s="43" t="s">
        <v>127</v>
      </c>
      <c r="F460" s="25">
        <f>SUM(F461:F462)</f>
        <v>782600</v>
      </c>
      <c r="G460" s="25">
        <f>SUM(G461:G462)</f>
        <v>785800</v>
      </c>
      <c r="H460" s="19">
        <f t="shared" si="15"/>
        <v>1.0040889343214925</v>
      </c>
    </row>
    <row r="461" spans="2:8" s="2" customFormat="1" ht="63.75" x14ac:dyDescent="0.2">
      <c r="B461" s="41"/>
      <c r="C461" s="38"/>
      <c r="D461" s="38" t="s">
        <v>49</v>
      </c>
      <c r="E461" s="43" t="s">
        <v>50</v>
      </c>
      <c r="F461" s="25">
        <v>594500</v>
      </c>
      <c r="G461" s="25">
        <v>590800</v>
      </c>
      <c r="H461" s="19">
        <f t="shared" si="15"/>
        <v>0.99377628259041206</v>
      </c>
    </row>
    <row r="462" spans="2:8" s="2" customFormat="1" ht="51" x14ac:dyDescent="0.2">
      <c r="B462" s="41"/>
      <c r="C462" s="38"/>
      <c r="D462" s="38" t="s">
        <v>106</v>
      </c>
      <c r="E462" s="43" t="s">
        <v>107</v>
      </c>
      <c r="F462" s="25">
        <v>188100</v>
      </c>
      <c r="G462" s="25">
        <v>195000</v>
      </c>
      <c r="H462" s="19">
        <f t="shared" si="15"/>
        <v>1.036682615629984</v>
      </c>
    </row>
    <row r="463" spans="2:8" s="2" customFormat="1" ht="12.75" x14ac:dyDescent="0.2">
      <c r="B463" s="41"/>
      <c r="C463" s="38" t="s">
        <v>132</v>
      </c>
      <c r="D463" s="38"/>
      <c r="E463" s="43" t="s">
        <v>133</v>
      </c>
      <c r="F463" s="25">
        <f>SUM(F464)</f>
        <v>57000</v>
      </c>
      <c r="G463" s="25">
        <f>SUM(G464)</f>
        <v>38000</v>
      </c>
      <c r="H463" s="19">
        <f t="shared" si="15"/>
        <v>0.66666666666666663</v>
      </c>
    </row>
    <row r="464" spans="2:8" s="2" customFormat="1" ht="51" x14ac:dyDescent="0.2">
      <c r="B464" s="41"/>
      <c r="C464" s="38"/>
      <c r="D464" s="38" t="s">
        <v>106</v>
      </c>
      <c r="E464" s="43" t="s">
        <v>107</v>
      </c>
      <c r="F464" s="25">
        <v>57000</v>
      </c>
      <c r="G464" s="25">
        <v>38000</v>
      </c>
      <c r="H464" s="19">
        <f t="shared" si="15"/>
        <v>0.66666666666666663</v>
      </c>
    </row>
    <row r="465" spans="2:8" s="2" customFormat="1" ht="12.75" x14ac:dyDescent="0.2">
      <c r="B465" s="41"/>
      <c r="C465" s="38" t="s">
        <v>270</v>
      </c>
      <c r="D465" s="38"/>
      <c r="E465" s="43" t="s">
        <v>271</v>
      </c>
      <c r="F465" s="25">
        <f>SUM(F466)</f>
        <v>82766</v>
      </c>
      <c r="G465" s="25">
        <f>SUM(G466)</f>
        <v>0</v>
      </c>
      <c r="H465" s="19">
        <f t="shared" si="15"/>
        <v>0</v>
      </c>
    </row>
    <row r="466" spans="2:8" s="2" customFormat="1" ht="51" x14ac:dyDescent="0.2">
      <c r="B466" s="41"/>
      <c r="C466" s="38"/>
      <c r="D466" s="38" t="s">
        <v>49</v>
      </c>
      <c r="E466" s="43" t="s">
        <v>107</v>
      </c>
      <c r="F466" s="25">
        <v>82766</v>
      </c>
      <c r="G466" s="25">
        <v>0</v>
      </c>
      <c r="H466" s="19">
        <f t="shared" si="15"/>
        <v>0</v>
      </c>
    </row>
    <row r="467" spans="2:8" s="2" customFormat="1" ht="39" customHeight="1" x14ac:dyDescent="0.2">
      <c r="B467" s="37">
        <v>751</v>
      </c>
      <c r="C467" s="37"/>
      <c r="D467" s="37"/>
      <c r="E467" s="55" t="s">
        <v>135</v>
      </c>
      <c r="F467" s="27">
        <f>SUM(F468)</f>
        <v>12347</v>
      </c>
      <c r="G467" s="27">
        <f>SUM(G468)</f>
        <v>12203</v>
      </c>
      <c r="H467" s="65">
        <f t="shared" si="15"/>
        <v>0.98833724791447319</v>
      </c>
    </row>
    <row r="468" spans="2:8" s="2" customFormat="1" ht="25.5" x14ac:dyDescent="0.2">
      <c r="B468" s="29"/>
      <c r="C468" s="29">
        <v>75101</v>
      </c>
      <c r="D468" s="29"/>
      <c r="E468" s="51" t="s">
        <v>136</v>
      </c>
      <c r="F468" s="25">
        <f>SUM(F469)</f>
        <v>12347</v>
      </c>
      <c r="G468" s="25">
        <f>SUM(G469)</f>
        <v>12203</v>
      </c>
      <c r="H468" s="19">
        <f t="shared" si="15"/>
        <v>0.98833724791447319</v>
      </c>
    </row>
    <row r="469" spans="2:8" s="2" customFormat="1" ht="63.75" x14ac:dyDescent="0.2">
      <c r="B469" s="29"/>
      <c r="C469" s="29"/>
      <c r="D469" s="56">
        <v>2010</v>
      </c>
      <c r="E469" s="43" t="s">
        <v>50</v>
      </c>
      <c r="F469" s="25">
        <v>12347</v>
      </c>
      <c r="G469" s="25">
        <v>12203</v>
      </c>
      <c r="H469" s="19">
        <f t="shared" si="15"/>
        <v>0.98833724791447319</v>
      </c>
    </row>
    <row r="470" spans="2:8" s="2" customFormat="1" ht="25.5" x14ac:dyDescent="0.2">
      <c r="B470" s="41" t="s">
        <v>138</v>
      </c>
      <c r="C470" s="41"/>
      <c r="D470" s="41"/>
      <c r="E470" s="47" t="s">
        <v>139</v>
      </c>
      <c r="F470" s="27">
        <f>SUM(F471)</f>
        <v>8490989</v>
      </c>
      <c r="G470" s="27">
        <f>SUM(G471)</f>
        <v>8687665</v>
      </c>
      <c r="H470" s="65">
        <f t="shared" si="15"/>
        <v>1.0231629083490745</v>
      </c>
    </row>
    <row r="471" spans="2:8" s="2" customFormat="1" ht="25.5" x14ac:dyDescent="0.2">
      <c r="B471" s="41"/>
      <c r="C471" s="38" t="s">
        <v>140</v>
      </c>
      <c r="D471" s="38"/>
      <c r="E471" s="40" t="s">
        <v>141</v>
      </c>
      <c r="F471" s="25">
        <f>SUM(F472)</f>
        <v>8490989</v>
      </c>
      <c r="G471" s="25">
        <f>SUM(G472)</f>
        <v>8687665</v>
      </c>
      <c r="H471" s="19">
        <f t="shared" si="15"/>
        <v>1.0231629083490745</v>
      </c>
    </row>
    <row r="472" spans="2:8" s="2" customFormat="1" ht="51" x14ac:dyDescent="0.2">
      <c r="B472" s="41"/>
      <c r="C472" s="38"/>
      <c r="D472" s="38" t="s">
        <v>106</v>
      </c>
      <c r="E472" s="43" t="s">
        <v>107</v>
      </c>
      <c r="F472" s="25">
        <v>8490989</v>
      </c>
      <c r="G472" s="25">
        <v>8687665</v>
      </c>
      <c r="H472" s="19">
        <f t="shared" si="15"/>
        <v>1.0231629083490745</v>
      </c>
    </row>
    <row r="473" spans="2:8" s="2" customFormat="1" ht="12.75" x14ac:dyDescent="0.2">
      <c r="B473" s="41" t="s">
        <v>146</v>
      </c>
      <c r="C473" s="41"/>
      <c r="D473" s="41"/>
      <c r="E473" s="52" t="s">
        <v>147</v>
      </c>
      <c r="F473" s="27">
        <f>SUM(F474)</f>
        <v>198000</v>
      </c>
      <c r="G473" s="27">
        <f>SUM(G474)</f>
        <v>198000</v>
      </c>
      <c r="H473" s="65">
        <f t="shared" si="15"/>
        <v>1</v>
      </c>
    </row>
    <row r="474" spans="2:8" s="2" customFormat="1" ht="12.75" x14ac:dyDescent="0.2">
      <c r="B474" s="41"/>
      <c r="C474" s="38" t="s">
        <v>148</v>
      </c>
      <c r="D474" s="38"/>
      <c r="E474" s="43" t="s">
        <v>149</v>
      </c>
      <c r="F474" s="25">
        <f>SUM(F475)</f>
        <v>198000</v>
      </c>
      <c r="G474" s="25">
        <f>SUM(G475)</f>
        <v>198000</v>
      </c>
      <c r="H474" s="19">
        <f t="shared" si="15"/>
        <v>1</v>
      </c>
    </row>
    <row r="475" spans="2:8" s="2" customFormat="1" ht="51" x14ac:dyDescent="0.2">
      <c r="B475" s="41"/>
      <c r="C475" s="38"/>
      <c r="D475" s="38" t="s">
        <v>106</v>
      </c>
      <c r="E475" s="43" t="s">
        <v>107</v>
      </c>
      <c r="F475" s="25">
        <v>198000</v>
      </c>
      <c r="G475" s="25">
        <v>198000</v>
      </c>
      <c r="H475" s="19">
        <f t="shared" si="15"/>
        <v>1</v>
      </c>
    </row>
    <row r="476" spans="2:8" s="2" customFormat="1" ht="12.75" x14ac:dyDescent="0.2">
      <c r="B476" s="41" t="s">
        <v>297</v>
      </c>
      <c r="C476" s="41"/>
      <c r="D476" s="41"/>
      <c r="E476" s="52" t="s">
        <v>38</v>
      </c>
      <c r="F476" s="27">
        <f>SUM(F477)</f>
        <v>8510</v>
      </c>
      <c r="G476" s="27">
        <f>SUM(G477)</f>
        <v>0</v>
      </c>
      <c r="H476" s="65">
        <f t="shared" si="15"/>
        <v>0</v>
      </c>
    </row>
    <row r="477" spans="2:8" s="2" customFormat="1" ht="12.75" x14ac:dyDescent="0.2">
      <c r="B477" s="41"/>
      <c r="C477" s="38" t="s">
        <v>298</v>
      </c>
      <c r="D477" s="38"/>
      <c r="E477" s="43" t="s">
        <v>299</v>
      </c>
      <c r="F477" s="25">
        <f>SUM(F478:F479)</f>
        <v>8510</v>
      </c>
      <c r="G477" s="25">
        <f t="shared" ref="G477" si="16">SUM(G478:G479)</f>
        <v>0</v>
      </c>
      <c r="H477" s="19">
        <f t="shared" si="15"/>
        <v>0</v>
      </c>
    </row>
    <row r="478" spans="2:8" s="2" customFormat="1" ht="63.75" x14ac:dyDescent="0.2">
      <c r="B478" s="41"/>
      <c r="C478" s="38"/>
      <c r="D478" s="38" t="s">
        <v>49</v>
      </c>
      <c r="E478" s="43" t="s">
        <v>50</v>
      </c>
      <c r="F478" s="25">
        <v>3054</v>
      </c>
      <c r="G478" s="25">
        <v>0</v>
      </c>
      <c r="H478" s="19">
        <f t="shared" si="15"/>
        <v>0</v>
      </c>
    </row>
    <row r="479" spans="2:8" s="2" customFormat="1" ht="51" x14ac:dyDescent="0.2">
      <c r="B479" s="41"/>
      <c r="C479" s="38"/>
      <c r="D479" s="38" t="s">
        <v>106</v>
      </c>
      <c r="E479" s="43" t="s">
        <v>107</v>
      </c>
      <c r="F479" s="25">
        <v>5456</v>
      </c>
      <c r="G479" s="25">
        <v>0</v>
      </c>
      <c r="H479" s="19">
        <f t="shared" si="15"/>
        <v>0</v>
      </c>
    </row>
    <row r="480" spans="2:8" s="2" customFormat="1" ht="12.75" x14ac:dyDescent="0.2">
      <c r="B480" s="37">
        <v>801</v>
      </c>
      <c r="C480" s="37"/>
      <c r="D480" s="58"/>
      <c r="E480" s="42" t="s">
        <v>177</v>
      </c>
      <c r="F480" s="27">
        <f>SUM(F481)</f>
        <v>703818</v>
      </c>
      <c r="G480" s="27">
        <f>SUM(G481)</f>
        <v>0</v>
      </c>
      <c r="H480" s="65">
        <f t="shared" si="15"/>
        <v>0</v>
      </c>
    </row>
    <row r="481" spans="2:8" s="2" customFormat="1" ht="38.25" x14ac:dyDescent="0.2">
      <c r="B481" s="29"/>
      <c r="C481" s="29">
        <v>80153</v>
      </c>
      <c r="D481" s="57"/>
      <c r="E481" s="43" t="s">
        <v>207</v>
      </c>
      <c r="F481" s="25">
        <f>SUM(F482:F483)</f>
        <v>703818</v>
      </c>
      <c r="G481" s="25">
        <v>0</v>
      </c>
      <c r="H481" s="19">
        <f t="shared" si="15"/>
        <v>0</v>
      </c>
    </row>
    <row r="482" spans="2:8" s="2" customFormat="1" ht="63.75" x14ac:dyDescent="0.2">
      <c r="B482" s="29"/>
      <c r="C482" s="29"/>
      <c r="D482" s="57">
        <v>2010</v>
      </c>
      <c r="E482" s="43" t="s">
        <v>50</v>
      </c>
      <c r="F482" s="25">
        <v>689637</v>
      </c>
      <c r="G482" s="25">
        <v>0</v>
      </c>
      <c r="H482" s="19">
        <f t="shared" si="15"/>
        <v>0</v>
      </c>
    </row>
    <row r="483" spans="2:8" s="2" customFormat="1" ht="51" x14ac:dyDescent="0.2">
      <c r="B483" s="29"/>
      <c r="C483" s="29"/>
      <c r="D483" s="57">
        <v>2110</v>
      </c>
      <c r="E483" s="43" t="s">
        <v>107</v>
      </c>
      <c r="F483" s="25">
        <v>14181</v>
      </c>
      <c r="G483" s="25">
        <v>0</v>
      </c>
      <c r="H483" s="19">
        <f t="shared" si="15"/>
        <v>0</v>
      </c>
    </row>
    <row r="484" spans="2:8" s="2" customFormat="1" ht="12.75" x14ac:dyDescent="0.2">
      <c r="B484" s="37">
        <v>851</v>
      </c>
      <c r="C484" s="37"/>
      <c r="D484" s="58"/>
      <c r="E484" s="52" t="s">
        <v>210</v>
      </c>
      <c r="F484" s="27">
        <f>SUM(F485,F488)</f>
        <v>70831</v>
      </c>
      <c r="G484" s="27">
        <f>SUM(G485,G488)</f>
        <v>13000</v>
      </c>
      <c r="H484" s="65">
        <f t="shared" si="15"/>
        <v>0.18353545763860457</v>
      </c>
    </row>
    <row r="485" spans="2:8" s="2" customFormat="1" ht="38.25" x14ac:dyDescent="0.2">
      <c r="B485" s="29"/>
      <c r="C485" s="29">
        <v>85156</v>
      </c>
      <c r="D485" s="57"/>
      <c r="E485" s="43" t="s">
        <v>212</v>
      </c>
      <c r="F485" s="25">
        <f>SUM(F486:F487)</f>
        <v>18903</v>
      </c>
      <c r="G485" s="25">
        <f>SUM(G486:G487)</f>
        <v>13000</v>
      </c>
      <c r="H485" s="19">
        <f t="shared" si="15"/>
        <v>0.68772152568375389</v>
      </c>
    </row>
    <row r="486" spans="2:8" s="2" customFormat="1" ht="63.75" x14ac:dyDescent="0.2">
      <c r="B486" s="29"/>
      <c r="C486" s="29"/>
      <c r="D486" s="57">
        <v>2010</v>
      </c>
      <c r="E486" s="43" t="s">
        <v>50</v>
      </c>
      <c r="F486" s="25">
        <v>336</v>
      </c>
      <c r="G486" s="25">
        <v>0</v>
      </c>
      <c r="H486" s="19">
        <f t="shared" si="15"/>
        <v>0</v>
      </c>
    </row>
    <row r="487" spans="2:8" s="2" customFormat="1" ht="51" x14ac:dyDescent="0.2">
      <c r="B487" s="29"/>
      <c r="C487" s="29"/>
      <c r="D487" s="57">
        <v>2110</v>
      </c>
      <c r="E487" s="43" t="s">
        <v>107</v>
      </c>
      <c r="F487" s="25">
        <v>18567</v>
      </c>
      <c r="G487" s="25">
        <v>13000</v>
      </c>
      <c r="H487" s="19">
        <f t="shared" si="15"/>
        <v>0.70016696289115099</v>
      </c>
    </row>
    <row r="488" spans="2:8" s="2" customFormat="1" ht="12.75" x14ac:dyDescent="0.2">
      <c r="B488" s="29"/>
      <c r="C488" s="29">
        <v>85195</v>
      </c>
      <c r="D488" s="57"/>
      <c r="E488" s="43" t="s">
        <v>48</v>
      </c>
      <c r="F488" s="25">
        <f>F489</f>
        <v>51928</v>
      </c>
      <c r="G488" s="25">
        <f>G489</f>
        <v>0</v>
      </c>
      <c r="H488" s="19">
        <f t="shared" si="15"/>
        <v>0</v>
      </c>
    </row>
    <row r="489" spans="2:8" s="2" customFormat="1" ht="41.25" customHeight="1" x14ac:dyDescent="0.2">
      <c r="B489" s="29"/>
      <c r="C489" s="29"/>
      <c r="D489" s="38" t="s">
        <v>303</v>
      </c>
      <c r="E489" s="44" t="s">
        <v>304</v>
      </c>
      <c r="F489" s="25">
        <v>51928</v>
      </c>
      <c r="G489" s="25">
        <v>0</v>
      </c>
      <c r="H489" s="19">
        <f t="shared" si="15"/>
        <v>0</v>
      </c>
    </row>
    <row r="490" spans="2:8" s="2" customFormat="1" ht="12.75" x14ac:dyDescent="0.2">
      <c r="B490" s="37">
        <v>852</v>
      </c>
      <c r="C490" s="37"/>
      <c r="D490" s="58"/>
      <c r="E490" s="47" t="s">
        <v>213</v>
      </c>
      <c r="F490" s="27">
        <f>SUM(F491,F493,F495,F497,F499,F501)</f>
        <v>1572208</v>
      </c>
      <c r="G490" s="27">
        <f>SUM(G491,G493,G495,G497,G499,G501)</f>
        <v>1286000</v>
      </c>
      <c r="H490" s="65">
        <f t="shared" si="15"/>
        <v>0.81795792923073796</v>
      </c>
    </row>
    <row r="491" spans="2:8" s="2" customFormat="1" ht="12.75" x14ac:dyDescent="0.2">
      <c r="B491" s="29"/>
      <c r="C491" s="29">
        <v>85203</v>
      </c>
      <c r="D491" s="57"/>
      <c r="E491" s="43" t="s">
        <v>215</v>
      </c>
      <c r="F491" s="25">
        <f>SUM(F492)</f>
        <v>1150341</v>
      </c>
      <c r="G491" s="25">
        <f>SUM(G492)</f>
        <v>1174000</v>
      </c>
      <c r="H491" s="19">
        <f t="shared" si="15"/>
        <v>1.020566944931981</v>
      </c>
    </row>
    <row r="492" spans="2:8" s="2" customFormat="1" ht="63.75" x14ac:dyDescent="0.2">
      <c r="B492" s="29"/>
      <c r="C492" s="29"/>
      <c r="D492" s="57">
        <v>2010</v>
      </c>
      <c r="E492" s="43" t="s">
        <v>50</v>
      </c>
      <c r="F492" s="25">
        <v>1150341</v>
      </c>
      <c r="G492" s="25">
        <v>1174000</v>
      </c>
      <c r="H492" s="19">
        <f t="shared" si="15"/>
        <v>1.020566944931981</v>
      </c>
    </row>
    <row r="493" spans="2:8" s="2" customFormat="1" ht="25.5" x14ac:dyDescent="0.2">
      <c r="B493" s="29"/>
      <c r="C493" s="29">
        <v>85205</v>
      </c>
      <c r="D493" s="57"/>
      <c r="E493" s="6" t="s">
        <v>216</v>
      </c>
      <c r="F493" s="25">
        <f>SUM(F494)</f>
        <v>27000</v>
      </c>
      <c r="G493" s="25">
        <f>SUM(G494)</f>
        <v>0</v>
      </c>
      <c r="H493" s="19">
        <f t="shared" si="15"/>
        <v>0</v>
      </c>
    </row>
    <row r="494" spans="2:8" s="2" customFormat="1" ht="51" x14ac:dyDescent="0.2">
      <c r="B494" s="29"/>
      <c r="C494" s="29"/>
      <c r="D494" s="57">
        <v>2110</v>
      </c>
      <c r="E494" s="43" t="s">
        <v>107</v>
      </c>
      <c r="F494" s="25">
        <v>27000</v>
      </c>
      <c r="G494" s="25">
        <v>0</v>
      </c>
      <c r="H494" s="19">
        <f t="shared" si="15"/>
        <v>0</v>
      </c>
    </row>
    <row r="495" spans="2:8" s="2" customFormat="1" ht="12.75" x14ac:dyDescent="0.2">
      <c r="B495" s="29"/>
      <c r="C495" s="29">
        <v>85215</v>
      </c>
      <c r="D495" s="57"/>
      <c r="E495" s="40" t="s">
        <v>219</v>
      </c>
      <c r="F495" s="25">
        <f>SUM(F496)</f>
        <v>42000</v>
      </c>
      <c r="G495" s="25">
        <f>SUM(G496)</f>
        <v>0</v>
      </c>
      <c r="H495" s="19">
        <f t="shared" si="15"/>
        <v>0</v>
      </c>
    </row>
    <row r="496" spans="2:8" s="2" customFormat="1" ht="63.75" x14ac:dyDescent="0.2">
      <c r="B496" s="29"/>
      <c r="C496" s="29"/>
      <c r="D496" s="57">
        <v>2010</v>
      </c>
      <c r="E496" s="43" t="s">
        <v>50</v>
      </c>
      <c r="F496" s="25">
        <v>42000</v>
      </c>
      <c r="G496" s="25">
        <v>0</v>
      </c>
      <c r="H496" s="19">
        <f t="shared" si="15"/>
        <v>0</v>
      </c>
    </row>
    <row r="497" spans="2:8" s="2" customFormat="1" ht="12.75" x14ac:dyDescent="0.2">
      <c r="B497" s="29"/>
      <c r="C497" s="29">
        <v>85219</v>
      </c>
      <c r="D497" s="57"/>
      <c r="E497" s="43" t="s">
        <v>222</v>
      </c>
      <c r="F497" s="25">
        <f>SUM(F498)</f>
        <v>100403</v>
      </c>
      <c r="G497" s="25">
        <f>SUM(G498)</f>
        <v>2000</v>
      </c>
      <c r="H497" s="19">
        <f t="shared" si="15"/>
        <v>1.9919723514237622E-2</v>
      </c>
    </row>
    <row r="498" spans="2:8" s="2" customFormat="1" ht="63.75" x14ac:dyDescent="0.2">
      <c r="B498" s="29"/>
      <c r="C498" s="29"/>
      <c r="D498" s="57">
        <v>2010</v>
      </c>
      <c r="E498" s="43" t="s">
        <v>50</v>
      </c>
      <c r="F498" s="25">
        <v>100403</v>
      </c>
      <c r="G498" s="25">
        <v>2000</v>
      </c>
      <c r="H498" s="19">
        <f t="shared" si="15"/>
        <v>1.9919723514237622E-2</v>
      </c>
    </row>
    <row r="499" spans="2:8" s="2" customFormat="1" ht="25.5" x14ac:dyDescent="0.2">
      <c r="B499" s="29"/>
      <c r="C499" s="29">
        <v>85228</v>
      </c>
      <c r="D499" s="57"/>
      <c r="E499" s="6" t="s">
        <v>224</v>
      </c>
      <c r="F499" s="25">
        <f>SUM(F500)</f>
        <v>232464</v>
      </c>
      <c r="G499" s="25">
        <f>SUM(G500)</f>
        <v>104000</v>
      </c>
      <c r="H499" s="19">
        <f t="shared" ref="H499:H556" si="17">G499/F499</f>
        <v>0.44738109986922708</v>
      </c>
    </row>
    <row r="500" spans="2:8" s="2" customFormat="1" ht="67.5" customHeight="1" x14ac:dyDescent="0.2">
      <c r="B500" s="29"/>
      <c r="C500" s="29"/>
      <c r="D500" s="57">
        <v>2010</v>
      </c>
      <c r="E500" s="43" t="s">
        <v>50</v>
      </c>
      <c r="F500" s="25">
        <v>232464</v>
      </c>
      <c r="G500" s="25">
        <v>104000</v>
      </c>
      <c r="H500" s="19">
        <f t="shared" si="17"/>
        <v>0.44738109986922708</v>
      </c>
    </row>
    <row r="501" spans="2:8" s="2" customFormat="1" ht="23.25" customHeight="1" x14ac:dyDescent="0.2">
      <c r="B501" s="29"/>
      <c r="C501" s="29">
        <v>85231</v>
      </c>
      <c r="D501" s="57"/>
      <c r="E501" s="43" t="s">
        <v>226</v>
      </c>
      <c r="F501" s="25">
        <f>SUM(F502:F502)</f>
        <v>20000</v>
      </c>
      <c r="G501" s="25">
        <f>SUM(G502:G502)</f>
        <v>6000</v>
      </c>
      <c r="H501" s="19">
        <f t="shared" si="17"/>
        <v>0.3</v>
      </c>
    </row>
    <row r="502" spans="2:8" s="2" customFormat="1" ht="63" customHeight="1" x14ac:dyDescent="0.2">
      <c r="B502" s="29"/>
      <c r="C502" s="29"/>
      <c r="D502" s="57">
        <v>2010</v>
      </c>
      <c r="E502" s="43" t="s">
        <v>50</v>
      </c>
      <c r="F502" s="25">
        <v>20000</v>
      </c>
      <c r="G502" s="25">
        <v>6000</v>
      </c>
      <c r="H502" s="19">
        <f t="shared" si="17"/>
        <v>0.3</v>
      </c>
    </row>
    <row r="503" spans="2:8" s="2" customFormat="1" ht="26.25" customHeight="1" x14ac:dyDescent="0.2">
      <c r="B503" s="37">
        <v>853</v>
      </c>
      <c r="C503" s="37"/>
      <c r="D503" s="58"/>
      <c r="E503" s="42" t="s">
        <v>228</v>
      </c>
      <c r="F503" s="27">
        <f>SUM(F504,F508,F506)</f>
        <v>1191097</v>
      </c>
      <c r="G503" s="27">
        <f>SUM(G504,G508)</f>
        <v>768000</v>
      </c>
      <c r="H503" s="65">
        <f t="shared" si="17"/>
        <v>0.6447837581657917</v>
      </c>
    </row>
    <row r="504" spans="2:8" s="2" customFormat="1" ht="19.5" customHeight="1" x14ac:dyDescent="0.2">
      <c r="B504" s="29"/>
      <c r="C504" s="29">
        <v>85321</v>
      </c>
      <c r="D504" s="57"/>
      <c r="E504" s="6" t="s">
        <v>231</v>
      </c>
      <c r="F504" s="25">
        <f>SUM(F505)</f>
        <v>1088000</v>
      </c>
      <c r="G504" s="25">
        <f>SUM(G505)</f>
        <v>768000</v>
      </c>
      <c r="H504" s="19">
        <f t="shared" si="17"/>
        <v>0.70588235294117652</v>
      </c>
    </row>
    <row r="505" spans="2:8" s="2" customFormat="1" ht="54" customHeight="1" x14ac:dyDescent="0.2">
      <c r="B505" s="29"/>
      <c r="C505" s="29"/>
      <c r="D505" s="57">
        <v>2110</v>
      </c>
      <c r="E505" s="43" t="s">
        <v>107</v>
      </c>
      <c r="F505" s="25">
        <v>1088000</v>
      </c>
      <c r="G505" s="25">
        <v>768000</v>
      </c>
      <c r="H505" s="19">
        <f t="shared" si="17"/>
        <v>0.70588235294117652</v>
      </c>
    </row>
    <row r="506" spans="2:8" s="2" customFormat="1" ht="21" customHeight="1" x14ac:dyDescent="0.2">
      <c r="B506" s="29"/>
      <c r="C506" s="29">
        <v>85334</v>
      </c>
      <c r="D506" s="57"/>
      <c r="E506" s="43" t="s">
        <v>311</v>
      </c>
      <c r="F506" s="25">
        <f>SUM(F507)</f>
        <v>38357</v>
      </c>
      <c r="G506" s="25">
        <v>0</v>
      </c>
      <c r="H506" s="19">
        <f t="shared" si="17"/>
        <v>0</v>
      </c>
    </row>
    <row r="507" spans="2:8" s="2" customFormat="1" ht="55.5" customHeight="1" x14ac:dyDescent="0.2">
      <c r="B507" s="29"/>
      <c r="C507" s="29"/>
      <c r="D507" s="57">
        <v>2110</v>
      </c>
      <c r="E507" s="43" t="s">
        <v>107</v>
      </c>
      <c r="F507" s="25">
        <v>38357</v>
      </c>
      <c r="G507" s="25">
        <v>0</v>
      </c>
      <c r="H507" s="19">
        <f t="shared" si="17"/>
        <v>0</v>
      </c>
    </row>
    <row r="508" spans="2:8" s="2" customFormat="1" ht="18" customHeight="1" x14ac:dyDescent="0.2">
      <c r="B508" s="29"/>
      <c r="C508" s="31">
        <v>85395</v>
      </c>
      <c r="D508" s="29"/>
      <c r="E508" s="43" t="s">
        <v>48</v>
      </c>
      <c r="F508" s="25">
        <f>SUM(F509)</f>
        <v>64740</v>
      </c>
      <c r="G508" s="25">
        <f>SUM(G509)</f>
        <v>0</v>
      </c>
      <c r="H508" s="19">
        <f t="shared" si="17"/>
        <v>0</v>
      </c>
    </row>
    <row r="509" spans="2:8" s="2" customFormat="1" ht="54" customHeight="1" x14ac:dyDescent="0.2">
      <c r="B509" s="29"/>
      <c r="C509" s="49"/>
      <c r="D509" s="56">
        <v>2110</v>
      </c>
      <c r="E509" s="43" t="s">
        <v>107</v>
      </c>
      <c r="F509" s="25">
        <v>64740</v>
      </c>
      <c r="G509" s="25">
        <v>0</v>
      </c>
      <c r="H509" s="19">
        <f t="shared" si="17"/>
        <v>0</v>
      </c>
    </row>
    <row r="510" spans="2:8" s="2" customFormat="1" ht="24.75" customHeight="1" x14ac:dyDescent="0.2">
      <c r="B510" s="37">
        <v>855</v>
      </c>
      <c r="C510" s="59"/>
      <c r="D510" s="37"/>
      <c r="E510" s="52" t="s">
        <v>238</v>
      </c>
      <c r="F510" s="27">
        <f>SUM(F511,F513,F515,F517,F519,F521,F523)</f>
        <v>84653731</v>
      </c>
      <c r="G510" s="27">
        <f>SUM(G511,G513,G515,G517,G519,G521,G523)</f>
        <v>46435000</v>
      </c>
      <c r="H510" s="65">
        <f t="shared" si="17"/>
        <v>0.54852868800313126</v>
      </c>
    </row>
    <row r="511" spans="2:8" s="2" customFormat="1" ht="24.75" customHeight="1" x14ac:dyDescent="0.2">
      <c r="B511" s="29"/>
      <c r="C511" s="60">
        <v>85501</v>
      </c>
      <c r="D511" s="29"/>
      <c r="E511" s="6" t="s">
        <v>239</v>
      </c>
      <c r="F511" s="25">
        <f>SUM(F512)</f>
        <v>62809000</v>
      </c>
      <c r="G511" s="25">
        <f>SUM(G512)</f>
        <v>25974000</v>
      </c>
      <c r="H511" s="19">
        <f t="shared" si="17"/>
        <v>0.41353946090528426</v>
      </c>
    </row>
    <row r="512" spans="2:8" s="2" customFormat="1" ht="78" customHeight="1" x14ac:dyDescent="0.2">
      <c r="B512" s="29"/>
      <c r="C512" s="60"/>
      <c r="D512" s="56">
        <v>2060</v>
      </c>
      <c r="E512" s="43" t="s">
        <v>240</v>
      </c>
      <c r="F512" s="25">
        <v>62809000</v>
      </c>
      <c r="G512" s="25">
        <v>25974000</v>
      </c>
      <c r="H512" s="19">
        <f t="shared" si="17"/>
        <v>0.41353946090528426</v>
      </c>
    </row>
    <row r="513" spans="2:11" s="2" customFormat="1" ht="46.5" customHeight="1" x14ac:dyDescent="0.2">
      <c r="B513" s="29"/>
      <c r="C513" s="60">
        <v>85502</v>
      </c>
      <c r="D513" s="29"/>
      <c r="E513" s="43" t="s">
        <v>241</v>
      </c>
      <c r="F513" s="25">
        <f>SUM(F514)</f>
        <v>20964114</v>
      </c>
      <c r="G513" s="25">
        <f>SUM(G514)</f>
        <v>19892000</v>
      </c>
      <c r="H513" s="19">
        <f t="shared" si="17"/>
        <v>0.94885956067592458</v>
      </c>
    </row>
    <row r="514" spans="2:11" s="2" customFormat="1" ht="66" customHeight="1" x14ac:dyDescent="0.2">
      <c r="B514" s="29"/>
      <c r="C514" s="60"/>
      <c r="D514" s="56">
        <v>2010</v>
      </c>
      <c r="E514" s="43" t="s">
        <v>50</v>
      </c>
      <c r="F514" s="25">
        <v>20964114</v>
      </c>
      <c r="G514" s="25">
        <v>19892000</v>
      </c>
      <c r="H514" s="19">
        <f t="shared" si="17"/>
        <v>0.94885956067592458</v>
      </c>
    </row>
    <row r="515" spans="2:11" s="2" customFormat="1" ht="21.75" customHeight="1" x14ac:dyDescent="0.2">
      <c r="B515" s="29"/>
      <c r="C515" s="60">
        <v>85503</v>
      </c>
      <c r="D515" s="29"/>
      <c r="E515" s="43" t="s">
        <v>242</v>
      </c>
      <c r="F515" s="25">
        <f>SUM(F516)</f>
        <v>2001</v>
      </c>
      <c r="G515" s="25">
        <f>SUM(G516)</f>
        <v>0</v>
      </c>
      <c r="H515" s="19">
        <f t="shared" si="17"/>
        <v>0</v>
      </c>
    </row>
    <row r="516" spans="2:11" s="2" customFormat="1" ht="66.75" customHeight="1" x14ac:dyDescent="0.2">
      <c r="B516" s="29"/>
      <c r="C516" s="60"/>
      <c r="D516" s="56">
        <v>2010</v>
      </c>
      <c r="E516" s="43" t="s">
        <v>50</v>
      </c>
      <c r="F516" s="25">
        <v>2001</v>
      </c>
      <c r="G516" s="25">
        <v>0</v>
      </c>
      <c r="H516" s="19">
        <f t="shared" si="17"/>
        <v>0</v>
      </c>
    </row>
    <row r="517" spans="2:11" s="2" customFormat="1" ht="18.75" customHeight="1" x14ac:dyDescent="0.2">
      <c r="B517" s="29"/>
      <c r="C517" s="60">
        <v>85504</v>
      </c>
      <c r="D517" s="29"/>
      <c r="E517" s="43" t="s">
        <v>243</v>
      </c>
      <c r="F517" s="25">
        <f>SUM(F518:F518)</f>
        <v>2339</v>
      </c>
      <c r="G517" s="25">
        <f>SUM(G518:G518)</f>
        <v>0</v>
      </c>
      <c r="H517" s="19">
        <f t="shared" si="17"/>
        <v>0</v>
      </c>
    </row>
    <row r="518" spans="2:11" s="2" customFormat="1" ht="65.25" customHeight="1" x14ac:dyDescent="0.2">
      <c r="B518" s="29"/>
      <c r="C518" s="60"/>
      <c r="D518" s="56">
        <v>2010</v>
      </c>
      <c r="E518" s="43" t="s">
        <v>50</v>
      </c>
      <c r="F518" s="25">
        <v>2339</v>
      </c>
      <c r="G518" s="25">
        <v>0</v>
      </c>
      <c r="H518" s="19">
        <f t="shared" si="17"/>
        <v>0</v>
      </c>
    </row>
    <row r="519" spans="2:11" s="2" customFormat="1" ht="15.75" customHeight="1" x14ac:dyDescent="0.2">
      <c r="B519" s="29"/>
      <c r="C519" s="60">
        <v>85508</v>
      </c>
      <c r="D519" s="29"/>
      <c r="E519" s="43" t="s">
        <v>244</v>
      </c>
      <c r="F519" s="25">
        <f>SUM(F520)</f>
        <v>435835</v>
      </c>
      <c r="G519" s="25">
        <f>SUM(G520)</f>
        <v>177000</v>
      </c>
      <c r="H519" s="19">
        <f t="shared" si="17"/>
        <v>0.40611699381646726</v>
      </c>
    </row>
    <row r="520" spans="2:11" s="2" customFormat="1" ht="78" customHeight="1" x14ac:dyDescent="0.2">
      <c r="B520" s="29"/>
      <c r="C520" s="60"/>
      <c r="D520" s="56">
        <v>2160</v>
      </c>
      <c r="E520" s="43" t="s">
        <v>246</v>
      </c>
      <c r="F520" s="25">
        <v>435835</v>
      </c>
      <c r="G520" s="25">
        <v>177000</v>
      </c>
      <c r="H520" s="19">
        <f t="shared" si="17"/>
        <v>0.40611699381646726</v>
      </c>
    </row>
    <row r="521" spans="2:11" s="2" customFormat="1" ht="20.25" customHeight="1" x14ac:dyDescent="0.2">
      <c r="B521" s="29"/>
      <c r="C521" s="60">
        <v>85510</v>
      </c>
      <c r="D521" s="29"/>
      <c r="E521" s="6" t="s">
        <v>247</v>
      </c>
      <c r="F521" s="25">
        <f>SUM(F522)</f>
        <v>116442</v>
      </c>
      <c r="G521" s="25">
        <f>SUM(G522)</f>
        <v>44000</v>
      </c>
      <c r="H521" s="19">
        <f t="shared" si="17"/>
        <v>0.37787052781642361</v>
      </c>
    </row>
    <row r="522" spans="2:11" s="2" customFormat="1" ht="76.5" x14ac:dyDescent="0.2">
      <c r="B522" s="29"/>
      <c r="C522" s="60"/>
      <c r="D522" s="56">
        <v>2160</v>
      </c>
      <c r="E522" s="43" t="s">
        <v>246</v>
      </c>
      <c r="F522" s="25">
        <v>116442</v>
      </c>
      <c r="G522" s="25">
        <v>44000</v>
      </c>
      <c r="H522" s="19">
        <f t="shared" si="17"/>
        <v>0.37787052781642361</v>
      </c>
    </row>
    <row r="523" spans="2:11" s="2" customFormat="1" ht="63.75" x14ac:dyDescent="0.2">
      <c r="B523" s="29"/>
      <c r="C523" s="60">
        <v>85513</v>
      </c>
      <c r="D523" s="29"/>
      <c r="E523" s="43" t="s">
        <v>341</v>
      </c>
      <c r="F523" s="25">
        <f>SUM(F524)</f>
        <v>324000</v>
      </c>
      <c r="G523" s="25">
        <f>SUM(G524)</f>
        <v>348000</v>
      </c>
      <c r="H523" s="19">
        <f t="shared" si="17"/>
        <v>1.0740740740740742</v>
      </c>
    </row>
    <row r="524" spans="2:11" s="2" customFormat="1" ht="63.75" x14ac:dyDescent="0.2">
      <c r="B524" s="29"/>
      <c r="C524" s="60"/>
      <c r="D524" s="56">
        <v>2010</v>
      </c>
      <c r="E524" s="43" t="s">
        <v>50</v>
      </c>
      <c r="F524" s="25">
        <v>324000</v>
      </c>
      <c r="G524" s="25">
        <v>348000</v>
      </c>
      <c r="H524" s="19">
        <f t="shared" si="17"/>
        <v>1.0740740740740742</v>
      </c>
    </row>
    <row r="525" spans="2:11" s="2" customFormat="1" ht="22.5" customHeight="1" x14ac:dyDescent="0.2">
      <c r="B525" s="72" t="s">
        <v>7</v>
      </c>
      <c r="C525" s="72"/>
      <c r="D525" s="72"/>
      <c r="E525" s="26"/>
      <c r="F525" s="27">
        <f>SUM(F448,F451,F454,F459,F467,F470,F473,F480,F484,F490,F503,F510,F476)</f>
        <v>99069552</v>
      </c>
      <c r="G525" s="27">
        <f>SUM(G448,G451,G454,G459,G467,G470,G473,G480,G484,G490,G503,G510,G476)</f>
        <v>59075168</v>
      </c>
      <c r="H525" s="65">
        <f t="shared" si="17"/>
        <v>0.59629994087386207</v>
      </c>
    </row>
    <row r="526" spans="2:11" s="2" customFormat="1" ht="51" x14ac:dyDescent="0.2">
      <c r="B526" s="29"/>
      <c r="C526" s="29"/>
      <c r="D526" s="29"/>
      <c r="E526" s="51" t="s">
        <v>8</v>
      </c>
      <c r="F526" s="29" t="s">
        <v>110</v>
      </c>
      <c r="G526" s="29" t="s">
        <v>110</v>
      </c>
      <c r="H526" s="19" t="s">
        <v>110</v>
      </c>
    </row>
    <row r="527" spans="2:11" s="2" customFormat="1" ht="12.75" x14ac:dyDescent="0.2">
      <c r="B527" s="72" t="s">
        <v>9</v>
      </c>
      <c r="C527" s="72"/>
      <c r="D527" s="72"/>
      <c r="E527" s="26"/>
      <c r="F527" s="27"/>
      <c r="G527" s="27"/>
      <c r="H527" s="19"/>
      <c r="K527" s="17"/>
    </row>
    <row r="528" spans="2:11" s="2" customFormat="1" ht="12.75" x14ac:dyDescent="0.2">
      <c r="B528" s="26"/>
      <c r="C528" s="26"/>
      <c r="D528" s="26"/>
      <c r="E528" s="26"/>
      <c r="F528" s="27"/>
      <c r="G528" s="27"/>
      <c r="H528" s="65"/>
      <c r="K528" s="13"/>
    </row>
    <row r="529" spans="2:11" s="2" customFormat="1" ht="12.75" x14ac:dyDescent="0.2">
      <c r="B529" s="72" t="s">
        <v>10</v>
      </c>
      <c r="C529" s="72"/>
      <c r="D529" s="72"/>
      <c r="E529" s="26"/>
      <c r="F529" s="61">
        <f>SUM(F528)</f>
        <v>0</v>
      </c>
      <c r="G529" s="61">
        <f>SUM(G528)</f>
        <v>0</v>
      </c>
      <c r="H529" s="65" t="s">
        <v>110</v>
      </c>
      <c r="K529" s="13"/>
    </row>
    <row r="530" spans="2:11" s="2" customFormat="1" ht="51" x14ac:dyDescent="0.2">
      <c r="B530" s="29"/>
      <c r="C530" s="29"/>
      <c r="D530" s="29"/>
      <c r="E530" s="51" t="s">
        <v>8</v>
      </c>
      <c r="F530" s="29" t="s">
        <v>110</v>
      </c>
      <c r="G530" s="29" t="s">
        <v>110</v>
      </c>
      <c r="H530" s="19" t="s">
        <v>110</v>
      </c>
      <c r="K530" s="13"/>
    </row>
    <row r="531" spans="2:11" s="2" customFormat="1" ht="18.75" customHeight="1" x14ac:dyDescent="0.2">
      <c r="B531" s="72" t="s">
        <v>11</v>
      </c>
      <c r="C531" s="72"/>
      <c r="D531" s="72"/>
      <c r="E531" s="55"/>
      <c r="F531" s="27">
        <f>SUM(F525,F529)</f>
        <v>99069552</v>
      </c>
      <c r="G531" s="27">
        <f>SUM(G525,G529)</f>
        <v>59075168</v>
      </c>
      <c r="H531" s="65">
        <f t="shared" si="17"/>
        <v>0.59629994087386207</v>
      </c>
    </row>
    <row r="532" spans="2:11" s="2" customFormat="1" ht="27.75" customHeight="1" x14ac:dyDescent="0.2">
      <c r="B532" s="72" t="s">
        <v>0</v>
      </c>
      <c r="C532" s="72"/>
      <c r="D532" s="72"/>
      <c r="E532" s="37" t="s">
        <v>278</v>
      </c>
      <c r="F532" s="70"/>
      <c r="G532" s="70"/>
      <c r="H532" s="70"/>
    </row>
    <row r="533" spans="2:11" s="2" customFormat="1" ht="38.25" x14ac:dyDescent="0.2">
      <c r="B533" s="29" t="s">
        <v>1</v>
      </c>
      <c r="C533" s="29" t="s">
        <v>2</v>
      </c>
      <c r="D533" s="29" t="s">
        <v>3</v>
      </c>
      <c r="E533" s="29" t="s">
        <v>4</v>
      </c>
      <c r="F533" s="30" t="s">
        <v>310</v>
      </c>
      <c r="G533" s="29" t="s">
        <v>281</v>
      </c>
      <c r="H533" s="31" t="s">
        <v>5</v>
      </c>
    </row>
    <row r="534" spans="2:11" s="2" customFormat="1" ht="12.75" x14ac:dyDescent="0.2">
      <c r="B534" s="29">
        <v>1</v>
      </c>
      <c r="C534" s="29">
        <v>2</v>
      </c>
      <c r="D534" s="29">
        <v>3</v>
      </c>
      <c r="E534" s="29">
        <v>4</v>
      </c>
      <c r="F534" s="29">
        <v>5</v>
      </c>
      <c r="G534" s="29">
        <v>6</v>
      </c>
      <c r="H534" s="68" t="s">
        <v>313</v>
      </c>
    </row>
    <row r="535" spans="2:11" s="2" customFormat="1" ht="12.75" x14ac:dyDescent="0.2">
      <c r="B535" s="72" t="s">
        <v>6</v>
      </c>
      <c r="C535" s="72"/>
      <c r="D535" s="72"/>
      <c r="E535" s="26"/>
      <c r="F535" s="26"/>
      <c r="G535" s="26"/>
      <c r="H535" s="19"/>
    </row>
    <row r="536" spans="2:11" s="2" customFormat="1" ht="12.75" x14ac:dyDescent="0.2">
      <c r="B536" s="26">
        <v>710</v>
      </c>
      <c r="C536" s="39"/>
      <c r="D536" s="39"/>
      <c r="E536" s="26" t="s">
        <v>112</v>
      </c>
      <c r="F536" s="27">
        <f>SUM(F537)</f>
        <v>47500</v>
      </c>
      <c r="G536" s="27">
        <f t="shared" ref="G536:G537" si="18">SUM(G537)</f>
        <v>50000</v>
      </c>
      <c r="H536" s="65">
        <f t="shared" si="17"/>
        <v>1.0526315789473684</v>
      </c>
    </row>
    <row r="537" spans="2:11" s="2" customFormat="1" ht="12.75" x14ac:dyDescent="0.2">
      <c r="B537" s="39"/>
      <c r="C537" s="39">
        <v>71035</v>
      </c>
      <c r="D537" s="39"/>
      <c r="E537" s="39" t="s">
        <v>120</v>
      </c>
      <c r="F537" s="25">
        <f>SUM(F538)</f>
        <v>47500</v>
      </c>
      <c r="G537" s="25">
        <f t="shared" si="18"/>
        <v>50000</v>
      </c>
      <c r="H537" s="19">
        <f t="shared" si="17"/>
        <v>1.0526315789473684</v>
      </c>
    </row>
    <row r="538" spans="2:11" s="2" customFormat="1" ht="51" x14ac:dyDescent="0.2">
      <c r="B538" s="39"/>
      <c r="C538" s="39"/>
      <c r="D538" s="34" t="s">
        <v>121</v>
      </c>
      <c r="E538" s="6" t="s">
        <v>122</v>
      </c>
      <c r="F538" s="25">
        <v>47500</v>
      </c>
      <c r="G538" s="25">
        <v>50000</v>
      </c>
      <c r="H538" s="19">
        <f t="shared" si="17"/>
        <v>1.0526315789473684</v>
      </c>
    </row>
    <row r="539" spans="2:11" s="2" customFormat="1" ht="12.75" x14ac:dyDescent="0.2">
      <c r="B539" s="26">
        <v>801</v>
      </c>
      <c r="C539" s="26"/>
      <c r="D539" s="41"/>
      <c r="E539" s="42" t="s">
        <v>177</v>
      </c>
      <c r="F539" s="27">
        <f>SUM(F540)</f>
        <v>191156</v>
      </c>
      <c r="G539" s="27">
        <f>SUM(G540)</f>
        <v>0</v>
      </c>
      <c r="H539" s="65">
        <f t="shared" si="17"/>
        <v>0</v>
      </c>
    </row>
    <row r="540" spans="2:11" s="2" customFormat="1" ht="12.75" x14ac:dyDescent="0.2">
      <c r="B540" s="39"/>
      <c r="C540" s="39">
        <v>80195</v>
      </c>
      <c r="D540" s="38"/>
      <c r="E540" s="40" t="s">
        <v>48</v>
      </c>
      <c r="F540" s="25">
        <f>SUM(F541)</f>
        <v>191156</v>
      </c>
      <c r="G540" s="25">
        <f>SUM(G541)</f>
        <v>0</v>
      </c>
      <c r="H540" s="19">
        <f t="shared" si="17"/>
        <v>0</v>
      </c>
    </row>
    <row r="541" spans="2:11" s="2" customFormat="1" ht="51" x14ac:dyDescent="0.2">
      <c r="B541" s="39"/>
      <c r="C541" s="39"/>
      <c r="D541" s="38" t="s">
        <v>208</v>
      </c>
      <c r="E541" s="6" t="s">
        <v>209</v>
      </c>
      <c r="F541" s="25">
        <v>191156</v>
      </c>
      <c r="G541" s="25">
        <v>0</v>
      </c>
      <c r="H541" s="19">
        <f t="shared" si="17"/>
        <v>0</v>
      </c>
    </row>
    <row r="542" spans="2:11" s="2" customFormat="1" ht="12.75" x14ac:dyDescent="0.2">
      <c r="B542" s="72" t="s">
        <v>7</v>
      </c>
      <c r="C542" s="72"/>
      <c r="D542" s="72"/>
      <c r="E542" s="26"/>
      <c r="F542" s="27">
        <f>SUM(F536,F539)</f>
        <v>238656</v>
      </c>
      <c r="G542" s="27">
        <f>SUM(G536,G539)</f>
        <v>50000</v>
      </c>
      <c r="H542" s="65">
        <f t="shared" si="17"/>
        <v>0.20950657012603915</v>
      </c>
    </row>
    <row r="543" spans="2:11" s="2" customFormat="1" ht="51" x14ac:dyDescent="0.2">
      <c r="B543" s="29"/>
      <c r="C543" s="29"/>
      <c r="D543" s="29"/>
      <c r="E543" s="51" t="s">
        <v>8</v>
      </c>
      <c r="F543" s="29" t="s">
        <v>110</v>
      </c>
      <c r="G543" s="29" t="s">
        <v>110</v>
      </c>
      <c r="H543" s="19" t="s">
        <v>110</v>
      </c>
    </row>
    <row r="544" spans="2:11" s="2" customFormat="1" ht="12.75" x14ac:dyDescent="0.2">
      <c r="B544" s="72" t="s">
        <v>9</v>
      </c>
      <c r="C544" s="72"/>
      <c r="D544" s="72"/>
      <c r="E544" s="26"/>
      <c r="F544" s="37"/>
      <c r="G544" s="37"/>
      <c r="H544" s="19"/>
    </row>
    <row r="545" spans="2:8" s="2" customFormat="1" ht="12.75" x14ac:dyDescent="0.2">
      <c r="B545" s="39"/>
      <c r="C545" s="39"/>
      <c r="D545" s="39"/>
      <c r="E545" s="39"/>
      <c r="F545" s="29" t="s">
        <v>110</v>
      </c>
      <c r="G545" s="29" t="s">
        <v>110</v>
      </c>
      <c r="H545" s="19" t="s">
        <v>110</v>
      </c>
    </row>
    <row r="546" spans="2:8" s="2" customFormat="1" ht="12.75" x14ac:dyDescent="0.2">
      <c r="B546" s="72" t="s">
        <v>10</v>
      </c>
      <c r="C546" s="72"/>
      <c r="D546" s="72"/>
      <c r="E546" s="26"/>
      <c r="F546" s="29" t="s">
        <v>110</v>
      </c>
      <c r="G546" s="29" t="s">
        <v>110</v>
      </c>
      <c r="H546" s="19" t="s">
        <v>110</v>
      </c>
    </row>
    <row r="547" spans="2:8" s="2" customFormat="1" ht="51" x14ac:dyDescent="0.2">
      <c r="B547" s="29"/>
      <c r="C547" s="29"/>
      <c r="D547" s="29"/>
      <c r="E547" s="51" t="s">
        <v>8</v>
      </c>
      <c r="F547" s="29" t="s">
        <v>110</v>
      </c>
      <c r="G547" s="29" t="s">
        <v>110</v>
      </c>
      <c r="H547" s="19" t="s">
        <v>110</v>
      </c>
    </row>
    <row r="548" spans="2:8" s="2" customFormat="1" ht="12.75" x14ac:dyDescent="0.2">
      <c r="B548" s="72" t="s">
        <v>11</v>
      </c>
      <c r="C548" s="72"/>
      <c r="D548" s="72"/>
      <c r="E548" s="51"/>
      <c r="F548" s="27">
        <f>SUM(F542)</f>
        <v>238656</v>
      </c>
      <c r="G548" s="27">
        <f>SUM(G542)</f>
        <v>50000</v>
      </c>
      <c r="H548" s="65">
        <f t="shared" si="17"/>
        <v>0.20950657012603915</v>
      </c>
    </row>
    <row r="549" spans="2:8" s="2" customFormat="1" ht="12.75" x14ac:dyDescent="0.2">
      <c r="B549" s="39"/>
      <c r="C549" s="39"/>
      <c r="D549" s="34"/>
      <c r="E549" s="6"/>
      <c r="F549" s="25"/>
      <c r="G549" s="25"/>
      <c r="H549" s="19"/>
    </row>
    <row r="550" spans="2:8" s="2" customFormat="1" ht="12.75" customHeight="1" x14ac:dyDescent="0.2">
      <c r="B550" s="72" t="s">
        <v>11</v>
      </c>
      <c r="C550" s="72"/>
      <c r="D550" s="72"/>
      <c r="E550" s="6"/>
      <c r="F550" s="27">
        <f>SUM(F536,F539)</f>
        <v>238656</v>
      </c>
      <c r="G550" s="27">
        <f>SUM(G536,G539)</f>
        <v>50000</v>
      </c>
      <c r="H550" s="65">
        <f t="shared" si="17"/>
        <v>0.20950657012603915</v>
      </c>
    </row>
    <row r="551" spans="2:8" s="2" customFormat="1" ht="22.5" customHeight="1" x14ac:dyDescent="0.2">
      <c r="B551" s="72" t="s">
        <v>0</v>
      </c>
      <c r="C551" s="72"/>
      <c r="D551" s="72"/>
      <c r="E551" s="37" t="s">
        <v>12</v>
      </c>
      <c r="F551" s="70"/>
      <c r="G551" s="70"/>
      <c r="H551" s="70"/>
    </row>
    <row r="552" spans="2:8" s="2" customFormat="1" ht="38.25" x14ac:dyDescent="0.2">
      <c r="B552" s="29" t="s">
        <v>1</v>
      </c>
      <c r="C552" s="29" t="s">
        <v>2</v>
      </c>
      <c r="D552" s="29" t="s">
        <v>3</v>
      </c>
      <c r="E552" s="29" t="s">
        <v>4</v>
      </c>
      <c r="F552" s="30" t="s">
        <v>310</v>
      </c>
      <c r="G552" s="29" t="s">
        <v>281</v>
      </c>
      <c r="H552" s="31" t="s">
        <v>5</v>
      </c>
    </row>
    <row r="553" spans="2:8" s="2" customFormat="1" ht="12.75" x14ac:dyDescent="0.2">
      <c r="B553" s="29">
        <v>1</v>
      </c>
      <c r="C553" s="29">
        <v>2</v>
      </c>
      <c r="D553" s="29">
        <v>3</v>
      </c>
      <c r="E553" s="29">
        <v>4</v>
      </c>
      <c r="F553" s="29">
        <v>5</v>
      </c>
      <c r="G553" s="29">
        <v>6</v>
      </c>
      <c r="H553" s="69">
        <v>7</v>
      </c>
    </row>
    <row r="554" spans="2:8" s="2" customFormat="1" ht="12.75" x14ac:dyDescent="0.2">
      <c r="B554" s="72" t="s">
        <v>6</v>
      </c>
      <c r="C554" s="72"/>
      <c r="D554" s="72"/>
      <c r="E554" s="26"/>
      <c r="F554" s="26"/>
      <c r="G554" s="26"/>
      <c r="H554" s="19"/>
    </row>
    <row r="555" spans="2:8" s="2" customFormat="1" ht="12.75" x14ac:dyDescent="0.2">
      <c r="B555" s="26">
        <v>600</v>
      </c>
      <c r="C555" s="39"/>
      <c r="D555" s="39"/>
      <c r="E555" s="26" t="s">
        <v>67</v>
      </c>
      <c r="F555" s="27">
        <f>SUM(F556)</f>
        <v>40000</v>
      </c>
      <c r="G555" s="27">
        <f t="shared" ref="G555" si="19">SUM(G556)</f>
        <v>233975</v>
      </c>
      <c r="H555" s="65">
        <f t="shared" si="17"/>
        <v>5.8493750000000002</v>
      </c>
    </row>
    <row r="556" spans="2:8" s="2" customFormat="1" ht="12.75" x14ac:dyDescent="0.2">
      <c r="B556" s="39"/>
      <c r="C556" s="39">
        <v>60004</v>
      </c>
      <c r="D556" s="39"/>
      <c r="E556" s="39" t="s">
        <v>76</v>
      </c>
      <c r="F556" s="25">
        <f>SUM(F557)</f>
        <v>40000</v>
      </c>
      <c r="G556" s="25">
        <f>SUM(G557)</f>
        <v>233975</v>
      </c>
      <c r="H556" s="19">
        <f t="shared" si="17"/>
        <v>5.8493750000000002</v>
      </c>
    </row>
    <row r="557" spans="2:8" s="2" customFormat="1" ht="56.25" customHeight="1" x14ac:dyDescent="0.2">
      <c r="B557" s="39"/>
      <c r="C557" s="39"/>
      <c r="D557" s="39">
        <v>2310</v>
      </c>
      <c r="E557" s="6" t="s">
        <v>77</v>
      </c>
      <c r="F557" s="25">
        <v>40000</v>
      </c>
      <c r="G557" s="62">
        <v>233975</v>
      </c>
      <c r="H557" s="19">
        <f t="shared" ref="H557:H576" si="20">G557/F557</f>
        <v>5.8493750000000002</v>
      </c>
    </row>
    <row r="558" spans="2:8" s="2" customFormat="1" ht="12.75" x14ac:dyDescent="0.2">
      <c r="B558" s="26">
        <v>853</v>
      </c>
      <c r="C558" s="26"/>
      <c r="D558" s="26"/>
      <c r="E558" s="6" t="s">
        <v>228</v>
      </c>
      <c r="F558" s="27">
        <f>SUM(F559)</f>
        <v>14465</v>
      </c>
      <c r="G558" s="27">
        <f>SUM(G559)</f>
        <v>15264</v>
      </c>
      <c r="H558" s="65">
        <f t="shared" si="20"/>
        <v>1.0552367784306949</v>
      </c>
    </row>
    <row r="559" spans="2:8" s="2" customFormat="1" ht="25.5" x14ac:dyDescent="0.2">
      <c r="B559" s="39"/>
      <c r="C559" s="39">
        <v>85311</v>
      </c>
      <c r="D559" s="39"/>
      <c r="E559" s="6" t="s">
        <v>229</v>
      </c>
      <c r="F559" s="25">
        <f>SUM(F560)</f>
        <v>14465</v>
      </c>
      <c r="G559" s="25">
        <f>SUM(G560)</f>
        <v>15264</v>
      </c>
      <c r="H559" s="19">
        <f t="shared" si="20"/>
        <v>1.0552367784306949</v>
      </c>
    </row>
    <row r="560" spans="2:8" s="2" customFormat="1" ht="51.75" customHeight="1" x14ac:dyDescent="0.2">
      <c r="B560" s="39"/>
      <c r="C560" s="39"/>
      <c r="D560" s="39">
        <v>2320</v>
      </c>
      <c r="E560" s="6" t="s">
        <v>230</v>
      </c>
      <c r="F560" s="25">
        <v>14465</v>
      </c>
      <c r="G560" s="25">
        <v>15264</v>
      </c>
      <c r="H560" s="19">
        <f t="shared" si="20"/>
        <v>1.0552367784306949</v>
      </c>
    </row>
    <row r="561" spans="2:8" s="2" customFormat="1" ht="17.25" customHeight="1" x14ac:dyDescent="0.2">
      <c r="B561" s="26">
        <v>921</v>
      </c>
      <c r="C561" s="26"/>
      <c r="D561" s="26"/>
      <c r="E561" s="42" t="s">
        <v>254</v>
      </c>
      <c r="F561" s="27">
        <f>SUM(,F562)</f>
        <v>50000</v>
      </c>
      <c r="G561" s="27">
        <f>SUM(,G562)</f>
        <v>0</v>
      </c>
      <c r="H561" s="65">
        <f t="shared" si="20"/>
        <v>0</v>
      </c>
    </row>
    <row r="562" spans="2:8" s="2" customFormat="1" ht="21.75" customHeight="1" x14ac:dyDescent="0.2">
      <c r="B562" s="39"/>
      <c r="C562" s="39">
        <v>92116</v>
      </c>
      <c r="D562" s="39"/>
      <c r="E562" s="6" t="s">
        <v>256</v>
      </c>
      <c r="F562" s="25">
        <f>SUM(F563)</f>
        <v>50000</v>
      </c>
      <c r="G562" s="25">
        <f>SUM(G563)</f>
        <v>0</v>
      </c>
      <c r="H562" s="19">
        <f t="shared" si="20"/>
        <v>0</v>
      </c>
    </row>
    <row r="563" spans="2:8" s="2" customFormat="1" ht="55.5" customHeight="1" x14ac:dyDescent="0.2">
      <c r="B563" s="39"/>
      <c r="C563" s="39"/>
      <c r="D563" s="39">
        <v>2320</v>
      </c>
      <c r="E563" s="6" t="s">
        <v>230</v>
      </c>
      <c r="F563" s="25">
        <v>50000</v>
      </c>
      <c r="G563" s="25">
        <v>0</v>
      </c>
      <c r="H563" s="19">
        <f t="shared" si="20"/>
        <v>0</v>
      </c>
    </row>
    <row r="564" spans="2:8" s="2" customFormat="1" ht="19.5" customHeight="1" x14ac:dyDescent="0.2">
      <c r="B564" s="72" t="s">
        <v>7</v>
      </c>
      <c r="C564" s="72"/>
      <c r="D564" s="72"/>
      <c r="E564" s="26"/>
      <c r="F564" s="27">
        <f>SUM(F555,F558,F561)</f>
        <v>104465</v>
      </c>
      <c r="G564" s="27">
        <f>SUM(G555,G558,G561)</f>
        <v>249239</v>
      </c>
      <c r="H564" s="65">
        <f t="shared" si="20"/>
        <v>2.3858612932561143</v>
      </c>
    </row>
    <row r="565" spans="2:8" s="2" customFormat="1" ht="51" x14ac:dyDescent="0.2">
      <c r="B565" s="29"/>
      <c r="C565" s="29"/>
      <c r="D565" s="29"/>
      <c r="E565" s="51" t="s">
        <v>8</v>
      </c>
      <c r="F565" s="29" t="s">
        <v>110</v>
      </c>
      <c r="G565" s="29" t="s">
        <v>110</v>
      </c>
      <c r="H565" s="19" t="s">
        <v>110</v>
      </c>
    </row>
    <row r="566" spans="2:8" s="2" customFormat="1" ht="12.75" x14ac:dyDescent="0.2">
      <c r="B566" s="72" t="s">
        <v>9</v>
      </c>
      <c r="C566" s="72"/>
      <c r="D566" s="72"/>
      <c r="E566" s="26"/>
      <c r="F566" s="37"/>
      <c r="G566" s="37"/>
      <c r="H566" s="19"/>
    </row>
    <row r="567" spans="2:8" s="2" customFormat="1" ht="12.75" x14ac:dyDescent="0.2">
      <c r="B567" s="39"/>
      <c r="C567" s="39"/>
      <c r="D567" s="39"/>
      <c r="E567" s="39"/>
      <c r="F567" s="29" t="s">
        <v>110</v>
      </c>
      <c r="G567" s="29" t="s">
        <v>110</v>
      </c>
      <c r="H567" s="19"/>
    </row>
    <row r="568" spans="2:8" s="2" customFormat="1" ht="12.75" x14ac:dyDescent="0.2">
      <c r="B568" s="72" t="s">
        <v>10</v>
      </c>
      <c r="C568" s="72"/>
      <c r="D568" s="72"/>
      <c r="E568" s="26"/>
      <c r="F568" s="29" t="s">
        <v>110</v>
      </c>
      <c r="G568" s="29" t="s">
        <v>110</v>
      </c>
      <c r="H568" s="19"/>
    </row>
    <row r="569" spans="2:8" s="2" customFormat="1" ht="51" x14ac:dyDescent="0.2">
      <c r="B569" s="29"/>
      <c r="C569" s="29"/>
      <c r="D569" s="29"/>
      <c r="E569" s="51" t="s">
        <v>8</v>
      </c>
      <c r="F569" s="29" t="s">
        <v>110</v>
      </c>
      <c r="G569" s="29" t="s">
        <v>110</v>
      </c>
      <c r="H569" s="19" t="s">
        <v>110</v>
      </c>
    </row>
    <row r="570" spans="2:8" s="2" customFormat="1" ht="12.75" x14ac:dyDescent="0.2">
      <c r="B570" s="72" t="s">
        <v>11</v>
      </c>
      <c r="C570" s="72"/>
      <c r="D570" s="72"/>
      <c r="E570" s="51"/>
      <c r="F570" s="27">
        <f>SUM(F564)</f>
        <v>104465</v>
      </c>
      <c r="G570" s="27">
        <f>SUM(G564)</f>
        <v>249239</v>
      </c>
      <c r="H570" s="65">
        <f t="shared" si="20"/>
        <v>2.3858612932561143</v>
      </c>
    </row>
    <row r="571" spans="2:8" s="2" customFormat="1" ht="12.75" x14ac:dyDescent="0.2">
      <c r="B571" s="37"/>
      <c r="C571" s="37"/>
      <c r="D571" s="37"/>
      <c r="E571" s="51"/>
      <c r="F571" s="39"/>
      <c r="G571" s="39"/>
      <c r="H571" s="19"/>
    </row>
    <row r="572" spans="2:8" s="2" customFormat="1" ht="12.75" x14ac:dyDescent="0.2">
      <c r="B572" s="60"/>
      <c r="C572" s="60"/>
      <c r="D572" s="60"/>
      <c r="E572" s="60"/>
      <c r="F572" s="60"/>
      <c r="G572" s="60"/>
      <c r="H572" s="19"/>
    </row>
    <row r="573" spans="2:8" s="2" customFormat="1" ht="20.25" customHeight="1" x14ac:dyDescent="0.2">
      <c r="B573" s="72" t="s">
        <v>15</v>
      </c>
      <c r="C573" s="72"/>
      <c r="D573" s="72"/>
      <c r="E573" s="26"/>
      <c r="F573" s="27">
        <f>SUM(F443,F531,F550,F570)</f>
        <v>457018273</v>
      </c>
      <c r="G573" s="27">
        <f>SUM(G443,G531,G564,G550)</f>
        <v>412586399</v>
      </c>
      <c r="H573" s="65">
        <f t="shared" si="20"/>
        <v>0.90277878013862256</v>
      </c>
    </row>
    <row r="574" spans="2:8" s="2" customFormat="1" ht="51" x14ac:dyDescent="0.2">
      <c r="B574" s="37"/>
      <c r="C574" s="37"/>
      <c r="D574" s="37"/>
      <c r="E574" s="51" t="s">
        <v>16</v>
      </c>
      <c r="F574" s="25">
        <f>SUM(F372,F442)</f>
        <v>12937336</v>
      </c>
      <c r="G574" s="25">
        <f>SUM(G372,G442)</f>
        <v>36144981</v>
      </c>
      <c r="H574" s="19">
        <f t="shared" si="20"/>
        <v>2.7938503722868449</v>
      </c>
    </row>
    <row r="575" spans="2:8" s="4" customFormat="1" ht="15.75" customHeight="1" x14ac:dyDescent="0.2">
      <c r="B575" s="63"/>
      <c r="C575" s="63"/>
      <c r="D575" s="63"/>
      <c r="E575" s="63" t="s">
        <v>17</v>
      </c>
      <c r="F575" s="64">
        <f>SUM(F371,F525,F564,F542)</f>
        <v>427688162</v>
      </c>
      <c r="G575" s="64">
        <f>SUM(G371,G525,G564,G542)</f>
        <v>364219558</v>
      </c>
      <c r="H575" s="19">
        <f t="shared" si="20"/>
        <v>0.8516007464335662</v>
      </c>
    </row>
    <row r="576" spans="2:8" s="4" customFormat="1" ht="15.75" customHeight="1" x14ac:dyDescent="0.2">
      <c r="B576" s="63"/>
      <c r="C576" s="51"/>
      <c r="D576" s="51"/>
      <c r="E576" s="51" t="s">
        <v>18</v>
      </c>
      <c r="F576" s="64">
        <f>SUM(F441,F529)</f>
        <v>29330111</v>
      </c>
      <c r="G576" s="64">
        <f>SUM(G441,G529)</f>
        <v>48366841</v>
      </c>
      <c r="H576" s="19">
        <f t="shared" si="20"/>
        <v>1.6490507315161542</v>
      </c>
    </row>
    <row r="577" spans="2:8" x14ac:dyDescent="0.25">
      <c r="B577" s="4"/>
      <c r="C577" s="4"/>
      <c r="D577" s="4"/>
      <c r="E577" s="4"/>
      <c r="F577" s="4"/>
      <c r="G577" s="4"/>
      <c r="H577" s="4"/>
    </row>
    <row r="578" spans="2:8" x14ac:dyDescent="0.25">
      <c r="B578" s="4"/>
      <c r="C578" s="4"/>
      <c r="D578" s="4"/>
      <c r="E578" s="4"/>
      <c r="F578" s="4"/>
      <c r="G578" s="4"/>
      <c r="H578" s="4"/>
    </row>
  </sheetData>
  <mergeCells count="32">
    <mergeCell ref="F1:H1"/>
    <mergeCell ref="F532:H532"/>
    <mergeCell ref="F444:H444"/>
    <mergeCell ref="B4:D4"/>
    <mergeCell ref="B7:D7"/>
    <mergeCell ref="B371:D371"/>
    <mergeCell ref="B2:H2"/>
    <mergeCell ref="B527:D527"/>
    <mergeCell ref="B546:D546"/>
    <mergeCell ref="B548:D548"/>
    <mergeCell ref="B551:D551"/>
    <mergeCell ref="B525:D525"/>
    <mergeCell ref="B444:D444"/>
    <mergeCell ref="B447:D447"/>
    <mergeCell ref="B531:D531"/>
    <mergeCell ref="B529:D529"/>
    <mergeCell ref="F551:H551"/>
    <mergeCell ref="F4:H4"/>
    <mergeCell ref="B573:D573"/>
    <mergeCell ref="B373:D373"/>
    <mergeCell ref="B564:D564"/>
    <mergeCell ref="B566:D566"/>
    <mergeCell ref="B568:D568"/>
    <mergeCell ref="B570:D570"/>
    <mergeCell ref="B554:D554"/>
    <mergeCell ref="B441:D441"/>
    <mergeCell ref="B443:D443"/>
    <mergeCell ref="B535:D535"/>
    <mergeCell ref="B532:D532"/>
    <mergeCell ref="B550:D550"/>
    <mergeCell ref="B542:D542"/>
    <mergeCell ref="B544:D544"/>
  </mergeCells>
  <printOptions horizontalCentered="1"/>
  <pageMargins left="0.70866141732283472" right="0.70866141732283472" top="0.98425196850393704" bottom="0.70866141732283472" header="0.31496062992125984" footer="0.31496062992125984"/>
  <pageSetup paperSize="9" scale="83" orientation="portrait" r:id="rId1"/>
  <headerFooter scaleWithDoc="0" alignWithMargins="0">
    <oddFooter>&amp;C&amp;"Arial,Normalny"&amp;10&amp;P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1</vt:lpstr>
      <vt:lpstr>'Załącznik nr 1'!Obszar_wydruku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2021-11-17T07:49:11Z</dcterms:modified>
</cp:coreProperties>
</file>