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170" windowHeight="11910"/>
  </bookViews>
  <sheets>
    <sheet name="Załącznik nr 1" sheetId="1" r:id="rId1"/>
  </sheets>
  <definedNames>
    <definedName name="_xlnm._FilterDatabase" localSheetId="0" hidden="1">'Załącznik nr 1'!$D$1:$D$565</definedName>
    <definedName name="_xlnm.Print_Area" localSheetId="0">'Załącznik nr 1'!$B$1:$H$563</definedName>
  </definedNames>
  <calcPr calcId="152511"/>
</workbook>
</file>

<file path=xl/calcChain.xml><?xml version="1.0" encoding="utf-8"?>
<calcChain xmlns="http://schemas.openxmlformats.org/spreadsheetml/2006/main">
  <c r="G315" i="1" l="1"/>
  <c r="F315" i="1"/>
  <c r="H318" i="1"/>
  <c r="G386" i="1" l="1"/>
  <c r="F386" i="1"/>
  <c r="F443" i="1"/>
  <c r="F561" i="1" l="1"/>
  <c r="G466" i="1"/>
  <c r="G443" i="1"/>
  <c r="G269" i="1" l="1"/>
  <c r="H270" i="1"/>
  <c r="G263" i="1" l="1"/>
  <c r="G332" i="1"/>
  <c r="G339" i="1"/>
  <c r="H330" i="1"/>
  <c r="G232" i="1"/>
  <c r="G66" i="1" l="1"/>
  <c r="F66" i="1"/>
  <c r="G438" i="1" l="1"/>
  <c r="G119" i="1"/>
  <c r="H128" i="1"/>
  <c r="G409" i="1" l="1"/>
  <c r="F409" i="1"/>
  <c r="H410" i="1"/>
  <c r="H409" i="1" l="1"/>
  <c r="H427" i="1"/>
  <c r="G377" i="1"/>
  <c r="G296" i="1"/>
  <c r="G285" i="1"/>
  <c r="G273" i="1"/>
  <c r="G252" i="1"/>
  <c r="G249" i="1"/>
  <c r="G171" i="1"/>
  <c r="G157" i="1"/>
  <c r="G107" i="1"/>
  <c r="G99" i="1"/>
  <c r="G38" i="1"/>
  <c r="H357" i="1"/>
  <c r="H303" i="1"/>
  <c r="H304" i="1"/>
  <c r="H292" i="1"/>
  <c r="G291" i="1"/>
  <c r="H282" i="1"/>
  <c r="H283" i="1"/>
  <c r="H230" i="1"/>
  <c r="H214" i="1"/>
  <c r="H213" i="1"/>
  <c r="H201" i="1"/>
  <c r="H200" i="1"/>
  <c r="G199" i="1"/>
  <c r="F199" i="1"/>
  <c r="H133" i="1"/>
  <c r="F438" i="1"/>
  <c r="G418" i="1"/>
  <c r="F418" i="1"/>
  <c r="G414" i="1"/>
  <c r="F414" i="1"/>
  <c r="H407" i="1"/>
  <c r="G406" i="1"/>
  <c r="G405" i="1" s="1"/>
  <c r="F406" i="1"/>
  <c r="F405" i="1" s="1"/>
  <c r="G561" i="1"/>
  <c r="F429" i="1"/>
  <c r="G399" i="1"/>
  <c r="H199" i="1" l="1"/>
  <c r="G187" i="1"/>
  <c r="G184" i="1"/>
  <c r="G183" i="1"/>
  <c r="G182" i="1"/>
  <c r="G211" i="1"/>
  <c r="G195" i="1"/>
  <c r="G194" i="1"/>
  <c r="G193" i="1"/>
  <c r="G192" i="1" l="1"/>
  <c r="G181" i="1"/>
  <c r="F339" i="1"/>
  <c r="H375" i="1" l="1"/>
  <c r="G372" i="1"/>
  <c r="F372" i="1"/>
  <c r="H372" i="1" l="1"/>
  <c r="F370" i="1"/>
  <c r="G370" i="1"/>
  <c r="G369" i="1" s="1"/>
  <c r="F377" i="1" l="1"/>
  <c r="F215" i="1"/>
  <c r="F192" i="1"/>
  <c r="F181" i="1"/>
  <c r="F171" i="1"/>
  <c r="F165" i="1"/>
  <c r="F157" i="1"/>
  <c r="F119" i="1"/>
  <c r="F107" i="1"/>
  <c r="F53" i="1"/>
  <c r="H400" i="1"/>
  <c r="G398" i="1"/>
  <c r="F38" i="1"/>
  <c r="F285" i="1"/>
  <c r="G382" i="1"/>
  <c r="F382" i="1"/>
  <c r="H384" i="1"/>
  <c r="H371" i="1"/>
  <c r="F361" i="1"/>
  <c r="H366" i="1"/>
  <c r="F376" i="1" l="1"/>
  <c r="H370" i="1"/>
  <c r="F369" i="1"/>
  <c r="F356" i="1"/>
  <c r="F336" i="1"/>
  <c r="F332" i="1"/>
  <c r="G426" i="1"/>
  <c r="F426" i="1"/>
  <c r="F425" i="1" s="1"/>
  <c r="G326" i="1"/>
  <c r="F326" i="1"/>
  <c r="H331" i="1"/>
  <c r="F323" i="1"/>
  <c r="G323" i="1"/>
  <c r="G425" i="1" l="1"/>
  <c r="H425" i="1" s="1"/>
  <c r="H426" i="1"/>
  <c r="H369" i="1"/>
  <c r="H323" i="1"/>
  <c r="F311" i="1"/>
  <c r="F302" i="1"/>
  <c r="F296" i="1"/>
  <c r="H300" i="1"/>
  <c r="F293" i="1"/>
  <c r="F291" i="1"/>
  <c r="H291" i="1" s="1"/>
  <c r="F509" i="1"/>
  <c r="F281" i="1"/>
  <c r="F273" i="1"/>
  <c r="H279" i="1"/>
  <c r="H278" i="1"/>
  <c r="F269" i="1"/>
  <c r="F503" i="1"/>
  <c r="F263" i="1"/>
  <c r="F258" i="1"/>
  <c r="F252" i="1"/>
  <c r="H255" i="1"/>
  <c r="F247" i="1"/>
  <c r="F228" i="1" l="1"/>
  <c r="G212" i="1" l="1"/>
  <c r="F212" i="1"/>
  <c r="F179" i="1"/>
  <c r="H176" i="1"/>
  <c r="F412" i="1"/>
  <c r="F149" i="1"/>
  <c r="H151" i="1"/>
  <c r="H212" i="1" l="1"/>
  <c r="F131" i="1"/>
  <c r="H102" i="1" l="1"/>
  <c r="H103" i="1"/>
  <c r="G92" i="1"/>
  <c r="F92" i="1"/>
  <c r="H91" i="1"/>
  <c r="H90" i="1"/>
  <c r="H89" i="1"/>
  <c r="H87" i="1"/>
  <c r="G88" i="1"/>
  <c r="F88" i="1"/>
  <c r="F402" i="1"/>
  <c r="F85" i="1"/>
  <c r="G82" i="1"/>
  <c r="G81" i="1" s="1"/>
  <c r="F82" i="1"/>
  <c r="F81" i="1" s="1"/>
  <c r="H65" i="1"/>
  <c r="H64" i="1"/>
  <c r="H63" i="1"/>
  <c r="H62" i="1"/>
  <c r="H76" i="1"/>
  <c r="G75" i="1"/>
  <c r="H83" i="1"/>
  <c r="F84" i="1" l="1"/>
  <c r="H88" i="1"/>
  <c r="H81" i="1"/>
  <c r="H82" i="1"/>
  <c r="F77" i="1"/>
  <c r="F75" i="1"/>
  <c r="H75" i="1" s="1"/>
  <c r="F466" i="1"/>
  <c r="F399" i="1"/>
  <c r="H74" i="1"/>
  <c r="H72" i="1"/>
  <c r="G61" i="1"/>
  <c r="F61" i="1"/>
  <c r="H47" i="1"/>
  <c r="F30" i="1"/>
  <c r="F29" i="1" s="1"/>
  <c r="H36" i="1"/>
  <c r="H33" i="1"/>
  <c r="F391" i="1"/>
  <c r="F24" i="1"/>
  <c r="H26" i="1"/>
  <c r="H25" i="1"/>
  <c r="G24" i="1"/>
  <c r="H399" i="1" l="1"/>
  <c r="H398" i="1" s="1"/>
  <c r="F398" i="1"/>
  <c r="H61" i="1"/>
  <c r="H24" i="1"/>
  <c r="F527" i="1"/>
  <c r="F10" i="1"/>
  <c r="G10" i="1"/>
  <c r="G209" i="1" l="1"/>
  <c r="G412" i="1" l="1"/>
  <c r="G134" i="1" l="1"/>
  <c r="G137" i="1"/>
  <c r="G215" i="1" l="1"/>
  <c r="G293" i="1" l="1"/>
  <c r="G320" i="1"/>
  <c r="G356" i="1"/>
  <c r="G179" i="1"/>
  <c r="G359" i="1"/>
  <c r="G354" i="1"/>
  <c r="G352" i="1"/>
  <c r="G347" i="1"/>
  <c r="G177" i="1"/>
  <c r="G429" i="1"/>
  <c r="G431" i="1"/>
  <c r="G434" i="1"/>
  <c r="G436" i="1"/>
  <c r="G416" i="1"/>
  <c r="G411" i="1" s="1"/>
  <c r="F416" i="1"/>
  <c r="F411" i="1" s="1"/>
  <c r="G433" i="1" l="1"/>
  <c r="G428" i="1"/>
  <c r="G302" i="1"/>
  <c r="G281" i="1"/>
  <c r="G280" i="1" s="1"/>
  <c r="G258" i="1"/>
  <c r="G247" i="1"/>
  <c r="G244" i="1"/>
  <c r="G241" i="1"/>
  <c r="G237" i="1"/>
  <c r="G228" i="1"/>
  <c r="G225" i="1"/>
  <c r="G190" i="1"/>
  <c r="G402" i="1"/>
  <c r="G401" i="1" s="1"/>
  <c r="F401" i="1"/>
  <c r="G267" i="1" l="1"/>
  <c r="G231" i="1" s="1"/>
  <c r="G206" i="1"/>
  <c r="G169" i="1"/>
  <c r="G165" i="1"/>
  <c r="G149" i="1"/>
  <c r="G131" i="1"/>
  <c r="F99" i="1"/>
  <c r="G96" i="1"/>
  <c r="G95" i="1" l="1"/>
  <c r="G311" i="1"/>
  <c r="G345" i="1"/>
  <c r="G361" i="1"/>
  <c r="G376" i="1"/>
  <c r="G423" i="1"/>
  <c r="G422" i="1" s="1"/>
  <c r="G549" i="1"/>
  <c r="G548" i="1" s="1"/>
  <c r="G546" i="1"/>
  <c r="H550" i="1"/>
  <c r="H547" i="1"/>
  <c r="H528" i="1"/>
  <c r="H526" i="1"/>
  <c r="H524" i="1"/>
  <c r="H522" i="1"/>
  <c r="H521" i="1"/>
  <c r="H519" i="1"/>
  <c r="H517" i="1"/>
  <c r="H515" i="1"/>
  <c r="H512" i="1"/>
  <c r="H508" i="1"/>
  <c r="H505" i="1"/>
  <c r="H504" i="1"/>
  <c r="H502" i="1"/>
  <c r="H500" i="1"/>
  <c r="H498" i="1"/>
  <c r="H496" i="1"/>
  <c r="H492" i="1"/>
  <c r="H489" i="1"/>
  <c r="H488" i="1"/>
  <c r="H485" i="1"/>
  <c r="H484" i="1"/>
  <c r="H481" i="1"/>
  <c r="H478" i="1"/>
  <c r="H475" i="1"/>
  <c r="H472" i="1"/>
  <c r="H470" i="1"/>
  <c r="H465" i="1"/>
  <c r="H463" i="1"/>
  <c r="H462" i="1"/>
  <c r="H459" i="1"/>
  <c r="H457" i="1"/>
  <c r="H454" i="1"/>
  <c r="G336" i="1"/>
  <c r="G224" i="1"/>
  <c r="H437" i="1"/>
  <c r="H435" i="1"/>
  <c r="H432" i="1"/>
  <c r="H424" i="1"/>
  <c r="H420" i="1"/>
  <c r="H419" i="1"/>
  <c r="H418" i="1"/>
  <c r="H408" i="1"/>
  <c r="H397" i="1"/>
  <c r="H396" i="1"/>
  <c r="H393" i="1"/>
  <c r="H390" i="1"/>
  <c r="H383" i="1"/>
  <c r="H381" i="1"/>
  <c r="H380" i="1"/>
  <c r="H379" i="1"/>
  <c r="H378" i="1"/>
  <c r="H368" i="1"/>
  <c r="H367" i="1"/>
  <c r="H365" i="1"/>
  <c r="H364" i="1"/>
  <c r="H363" i="1"/>
  <c r="H362" i="1"/>
  <c r="H360" i="1"/>
  <c r="H358" i="1"/>
  <c r="H355" i="1"/>
  <c r="H353" i="1"/>
  <c r="H350" i="1"/>
  <c r="H349" i="1"/>
  <c r="H348" i="1"/>
  <c r="H346" i="1"/>
  <c r="H338" i="1"/>
  <c r="H337" i="1"/>
  <c r="H335" i="1"/>
  <c r="H334" i="1"/>
  <c r="H333" i="1"/>
  <c r="H329" i="1"/>
  <c r="H328" i="1"/>
  <c r="H327" i="1"/>
  <c r="H322" i="1"/>
  <c r="H321" i="1"/>
  <c r="H319" i="1"/>
  <c r="H316" i="1"/>
  <c r="H314" i="1"/>
  <c r="H312" i="1"/>
  <c r="H309" i="1"/>
  <c r="H307" i="1"/>
  <c r="H306" i="1"/>
  <c r="H305" i="1"/>
  <c r="H301" i="1"/>
  <c r="H299" i="1"/>
  <c r="H298" i="1"/>
  <c r="H297" i="1"/>
  <c r="H295" i="1"/>
  <c r="H294" i="1"/>
  <c r="H289" i="1"/>
  <c r="H288" i="1"/>
  <c r="H287" i="1"/>
  <c r="H286" i="1"/>
  <c r="H284" i="1"/>
  <c r="H277" i="1"/>
  <c r="H276" i="1"/>
  <c r="H275" i="1"/>
  <c r="H274" i="1"/>
  <c r="H272" i="1"/>
  <c r="H268" i="1"/>
  <c r="H266" i="1"/>
  <c r="H265" i="1"/>
  <c r="H264" i="1"/>
  <c r="H261" i="1"/>
  <c r="H260" i="1"/>
  <c r="H259" i="1"/>
  <c r="H257" i="1"/>
  <c r="H256" i="1"/>
  <c r="H254" i="1"/>
  <c r="H253" i="1"/>
  <c r="H251" i="1"/>
  <c r="H250" i="1"/>
  <c r="H248" i="1"/>
  <c r="H246" i="1"/>
  <c r="H245" i="1"/>
  <c r="H243" i="1"/>
  <c r="H242" i="1"/>
  <c r="H240" i="1"/>
  <c r="H239" i="1"/>
  <c r="H238" i="1"/>
  <c r="H236" i="1"/>
  <c r="H234" i="1"/>
  <c r="H233" i="1"/>
  <c r="H229" i="1"/>
  <c r="H227" i="1"/>
  <c r="H226" i="1"/>
  <c r="H221" i="1"/>
  <c r="H220" i="1"/>
  <c r="H219" i="1"/>
  <c r="H218" i="1"/>
  <c r="H216" i="1"/>
  <c r="H211" i="1"/>
  <c r="H210" i="1"/>
  <c r="H208" i="1"/>
  <c r="H207" i="1"/>
  <c r="H205" i="1"/>
  <c r="H204" i="1"/>
  <c r="H203" i="1"/>
  <c r="H198" i="1"/>
  <c r="H197" i="1"/>
  <c r="H196" i="1"/>
  <c r="H195" i="1"/>
  <c r="H194" i="1"/>
  <c r="H193" i="1"/>
  <c r="H191" i="1"/>
  <c r="H189" i="1"/>
  <c r="H188" i="1"/>
  <c r="H187" i="1"/>
  <c r="H186" i="1"/>
  <c r="H185" i="1"/>
  <c r="H184" i="1"/>
  <c r="H183" i="1"/>
  <c r="H182" i="1"/>
  <c r="H180" i="1"/>
  <c r="H178" i="1"/>
  <c r="H175" i="1"/>
  <c r="H174" i="1"/>
  <c r="H173" i="1"/>
  <c r="H172" i="1"/>
  <c r="H170" i="1"/>
  <c r="H168" i="1"/>
  <c r="H167" i="1"/>
  <c r="H166" i="1"/>
  <c r="H164" i="1"/>
  <c r="H163" i="1"/>
  <c r="H162" i="1"/>
  <c r="H161" i="1"/>
  <c r="H160" i="1"/>
  <c r="H159" i="1"/>
  <c r="H158" i="1"/>
  <c r="H155" i="1"/>
  <c r="H153" i="1"/>
  <c r="H150" i="1"/>
  <c r="H148" i="1"/>
  <c r="H146" i="1"/>
  <c r="H144" i="1"/>
  <c r="H142" i="1"/>
  <c r="H139" i="1"/>
  <c r="H138" i="1"/>
  <c r="H136" i="1"/>
  <c r="H135" i="1"/>
  <c r="H132" i="1"/>
  <c r="H130" i="1"/>
  <c r="H129" i="1"/>
  <c r="H127" i="1"/>
  <c r="H126" i="1"/>
  <c r="H125" i="1"/>
  <c r="H124" i="1"/>
  <c r="H123" i="1"/>
  <c r="H122" i="1"/>
  <c r="H121" i="1"/>
  <c r="H120" i="1"/>
  <c r="H118" i="1"/>
  <c r="H117" i="1"/>
  <c r="H116" i="1"/>
  <c r="H115" i="1"/>
  <c r="H114" i="1"/>
  <c r="H113" i="1"/>
  <c r="H112" i="1"/>
  <c r="H111" i="1"/>
  <c r="H110" i="1"/>
  <c r="H109" i="1"/>
  <c r="H108" i="1"/>
  <c r="H106" i="1"/>
  <c r="H105" i="1"/>
  <c r="H104" i="1"/>
  <c r="H101" i="1"/>
  <c r="H100" i="1"/>
  <c r="H99" i="1"/>
  <c r="H98" i="1"/>
  <c r="H97" i="1"/>
  <c r="H94" i="1"/>
  <c r="H93" i="1"/>
  <c r="H86" i="1"/>
  <c r="H80" i="1"/>
  <c r="H79" i="1"/>
  <c r="H78" i="1"/>
  <c r="H73" i="1"/>
  <c r="H71" i="1"/>
  <c r="H70" i="1"/>
  <c r="H69" i="1"/>
  <c r="H68" i="1"/>
  <c r="H67" i="1"/>
  <c r="H60" i="1"/>
  <c r="H57" i="1"/>
  <c r="H55" i="1"/>
  <c r="H54" i="1"/>
  <c r="H52" i="1"/>
  <c r="H49" i="1"/>
  <c r="H48" i="1"/>
  <c r="H46" i="1"/>
  <c r="H45" i="1"/>
  <c r="H44" i="1"/>
  <c r="H43" i="1"/>
  <c r="H42" i="1"/>
  <c r="H41" i="1"/>
  <c r="H40" i="1"/>
  <c r="H17" i="1"/>
  <c r="G85" i="1"/>
  <c r="G84" i="1" s="1"/>
  <c r="G77" i="1"/>
  <c r="G30" i="1"/>
  <c r="H39" i="1"/>
  <c r="H35" i="1"/>
  <c r="H34" i="1"/>
  <c r="H32" i="1"/>
  <c r="H31" i="1"/>
  <c r="H28" i="1"/>
  <c r="H23" i="1"/>
  <c r="H22" i="1"/>
  <c r="G344" i="1" l="1"/>
  <c r="G310" i="1"/>
  <c r="G545" i="1"/>
  <c r="H443" i="1"/>
  <c r="H386" i="1"/>
  <c r="G202" i="1"/>
  <c r="G156" i="1" s="1"/>
  <c r="G308" i="1" l="1"/>
  <c r="G290" i="1" s="1"/>
  <c r="G511" i="1"/>
  <c r="G507" i="1"/>
  <c r="G503" i="1"/>
  <c r="G501" i="1"/>
  <c r="G499" i="1"/>
  <c r="F499" i="1"/>
  <c r="G497" i="1"/>
  <c r="G495" i="1"/>
  <c r="G493" i="1"/>
  <c r="G491" i="1"/>
  <c r="G487" i="1"/>
  <c r="G482" i="1"/>
  <c r="G480" i="1"/>
  <c r="G477" i="1"/>
  <c r="G473" i="1"/>
  <c r="G464" i="1"/>
  <c r="G514" i="1"/>
  <c r="G516" i="1"/>
  <c r="G518" i="1"/>
  <c r="G520" i="1"/>
  <c r="G523" i="1"/>
  <c r="G525" i="1"/>
  <c r="G527" i="1"/>
  <c r="G471" i="1"/>
  <c r="G469" i="1"/>
  <c r="G490" i="1" l="1"/>
  <c r="G468" i="1"/>
  <c r="G476" i="1"/>
  <c r="G479" i="1"/>
  <c r="H499" i="1"/>
  <c r="G506" i="1"/>
  <c r="G513" i="1"/>
  <c r="G486" i="1"/>
  <c r="H119" i="1"/>
  <c r="H561" i="1"/>
  <c r="F436" i="1"/>
  <c r="H436" i="1" s="1"/>
  <c r="F549" i="1"/>
  <c r="F434" i="1"/>
  <c r="F359" i="1"/>
  <c r="H359" i="1" s="1"/>
  <c r="H361" i="1"/>
  <c r="F431" i="1"/>
  <c r="H431" i="1" s="1"/>
  <c r="H549" i="1" l="1"/>
  <c r="F548" i="1"/>
  <c r="H548" i="1" s="1"/>
  <c r="H382" i="1"/>
  <c r="F433" i="1"/>
  <c r="H433" i="1" s="1"/>
  <c r="H434" i="1"/>
  <c r="H377" i="1"/>
  <c r="H356" i="1"/>
  <c r="F354" i="1"/>
  <c r="H354" i="1" s="1"/>
  <c r="F352" i="1"/>
  <c r="H352" i="1" s="1"/>
  <c r="F347" i="1"/>
  <c r="H347" i="1" s="1"/>
  <c r="F345" i="1"/>
  <c r="H345" i="1" s="1"/>
  <c r="H527" i="1"/>
  <c r="H336" i="1"/>
  <c r="F525" i="1"/>
  <c r="H525" i="1" s="1"/>
  <c r="H332" i="1"/>
  <c r="F523" i="1"/>
  <c r="H523" i="1" s="1"/>
  <c r="H326" i="1"/>
  <c r="F520" i="1"/>
  <c r="H520" i="1" s="1"/>
  <c r="F518" i="1"/>
  <c r="H518" i="1" s="1"/>
  <c r="F320" i="1"/>
  <c r="H320" i="1" s="1"/>
  <c r="F516" i="1"/>
  <c r="H516" i="1" s="1"/>
  <c r="H315" i="1"/>
  <c r="H376" i="1" l="1"/>
  <c r="F428" i="1"/>
  <c r="H428" i="1" s="1"/>
  <c r="F344" i="1"/>
  <c r="H344" i="1" s="1"/>
  <c r="F310" i="1"/>
  <c r="H310" i="1" s="1"/>
  <c r="F514" i="1"/>
  <c r="F308" i="1"/>
  <c r="H302" i="1"/>
  <c r="H296" i="1"/>
  <c r="F511" i="1"/>
  <c r="F507" i="1"/>
  <c r="H281" i="1"/>
  <c r="F546" i="1"/>
  <c r="H273" i="1"/>
  <c r="H269" i="1"/>
  <c r="H503" i="1"/>
  <c r="F267" i="1"/>
  <c r="H267" i="1" s="1"/>
  <c r="F501" i="1"/>
  <c r="H501" i="1" s="1"/>
  <c r="H263" i="1"/>
  <c r="H258" i="1"/>
  <c r="H252" i="1"/>
  <c r="F249" i="1"/>
  <c r="H249" i="1" s="1"/>
  <c r="F497" i="1"/>
  <c r="H497" i="1" s="1"/>
  <c r="H247" i="1"/>
  <c r="F244" i="1"/>
  <c r="H244" i="1" s="1"/>
  <c r="F241" i="1"/>
  <c r="H241" i="1" s="1"/>
  <c r="F495" i="1"/>
  <c r="H495" i="1" l="1"/>
  <c r="H507" i="1"/>
  <c r="F506" i="1"/>
  <c r="H506" i="1" s="1"/>
  <c r="H308" i="1"/>
  <c r="F290" i="1"/>
  <c r="H290" i="1" s="1"/>
  <c r="H293" i="1"/>
  <c r="H511" i="1"/>
  <c r="H285" i="1"/>
  <c r="F280" i="1"/>
  <c r="H280" i="1" s="1"/>
  <c r="F545" i="1"/>
  <c r="H546" i="1"/>
  <c r="F513" i="1"/>
  <c r="H513" i="1" s="1"/>
  <c r="H514" i="1"/>
  <c r="H311" i="1"/>
  <c r="F493" i="1"/>
  <c r="F491" i="1" l="1"/>
  <c r="F490" i="1" s="1"/>
  <c r="F237" i="1"/>
  <c r="H237" i="1" s="1"/>
  <c r="F423" i="1"/>
  <c r="F232" i="1"/>
  <c r="H232" i="1" l="1"/>
  <c r="F231" i="1"/>
  <c r="H231" i="1" s="1"/>
  <c r="F422" i="1"/>
  <c r="H422" i="1" s="1"/>
  <c r="H423" i="1"/>
  <c r="H490" i="1"/>
  <c r="H491" i="1"/>
  <c r="H228" i="1"/>
  <c r="F487" i="1"/>
  <c r="F225" i="1"/>
  <c r="F483" i="1"/>
  <c r="H215" i="1"/>
  <c r="F209" i="1"/>
  <c r="H209" i="1" s="1"/>
  <c r="F206" i="1"/>
  <c r="H206" i="1" s="1"/>
  <c r="F202" i="1"/>
  <c r="H192" i="1"/>
  <c r="H181" i="1"/>
  <c r="F190" i="1"/>
  <c r="H190" i="1" s="1"/>
  <c r="H179" i="1"/>
  <c r="F177" i="1"/>
  <c r="H177" i="1" s="1"/>
  <c r="H171" i="1"/>
  <c r="F169" i="1"/>
  <c r="H157" i="1"/>
  <c r="H149" i="1"/>
  <c r="H131" i="1"/>
  <c r="F96" i="1"/>
  <c r="F480" i="1"/>
  <c r="H92" i="1"/>
  <c r="F477" i="1"/>
  <c r="F474" i="1"/>
  <c r="F471" i="1"/>
  <c r="H471" i="1" s="1"/>
  <c r="F469" i="1"/>
  <c r="F464" i="1"/>
  <c r="H464" i="1" s="1"/>
  <c r="H66" i="1"/>
  <c r="F156" i="1" l="1"/>
  <c r="H156" i="1" s="1"/>
  <c r="H169" i="1"/>
  <c r="H225" i="1"/>
  <c r="F224" i="1"/>
  <c r="H411" i="1"/>
  <c r="H202" i="1"/>
  <c r="H165" i="1"/>
  <c r="H96" i="1"/>
  <c r="H107" i="1"/>
  <c r="H469" i="1"/>
  <c r="F468" i="1"/>
  <c r="H468" i="1" s="1"/>
  <c r="H77" i="1"/>
  <c r="H412" i="1"/>
  <c r="F473" i="1"/>
  <c r="H473" i="1" s="1"/>
  <c r="H474" i="1"/>
  <c r="F479" i="1"/>
  <c r="H479" i="1" s="1"/>
  <c r="H480" i="1"/>
  <c r="F486" i="1"/>
  <c r="H486" i="1" s="1"/>
  <c r="H487" i="1"/>
  <c r="H84" i="1"/>
  <c r="H85" i="1"/>
  <c r="F476" i="1"/>
  <c r="H476" i="1" s="1"/>
  <c r="H477" i="1"/>
  <c r="H405" i="1"/>
  <c r="H406" i="1"/>
  <c r="F482" i="1"/>
  <c r="H482" i="1" s="1"/>
  <c r="H483" i="1"/>
  <c r="H224" i="1"/>
  <c r="G461" i="1"/>
  <c r="F461" i="1"/>
  <c r="F460" i="1" s="1"/>
  <c r="G59" i="1"/>
  <c r="G58" i="1" s="1"/>
  <c r="F59" i="1"/>
  <c r="F58" i="1" s="1"/>
  <c r="G56" i="1"/>
  <c r="F56" i="1"/>
  <c r="G53" i="1"/>
  <c r="G458" i="1"/>
  <c r="F458" i="1"/>
  <c r="G456" i="1"/>
  <c r="F456" i="1"/>
  <c r="G51" i="1"/>
  <c r="F51" i="1"/>
  <c r="G453" i="1"/>
  <c r="F453" i="1"/>
  <c r="F452" i="1" s="1"/>
  <c r="F37" i="1"/>
  <c r="G395" i="1"/>
  <c r="F395" i="1"/>
  <c r="F394" i="1" s="1"/>
  <c r="G533" i="1"/>
  <c r="F533" i="1"/>
  <c r="F532" i="1" s="1"/>
  <c r="F535" i="1" s="1"/>
  <c r="G29" i="1"/>
  <c r="G391" i="1"/>
  <c r="G27" i="1"/>
  <c r="F27" i="1"/>
  <c r="G389" i="1"/>
  <c r="F389" i="1"/>
  <c r="F388" i="1" s="1"/>
  <c r="H545" i="1"/>
  <c r="H544" i="1"/>
  <c r="G543" i="1"/>
  <c r="G542" i="1" s="1"/>
  <c r="G551" i="1" s="1"/>
  <c r="F543" i="1"/>
  <c r="F542" i="1" s="1"/>
  <c r="F551" i="1" s="1"/>
  <c r="F557" i="1" s="1"/>
  <c r="G21" i="1"/>
  <c r="F21" i="1"/>
  <c r="G16" i="1"/>
  <c r="F16" i="1"/>
  <c r="F15" i="1" s="1"/>
  <c r="H19" i="1"/>
  <c r="H18" i="1"/>
  <c r="H14" i="1"/>
  <c r="G13" i="1"/>
  <c r="G12" i="1" s="1"/>
  <c r="F13" i="1"/>
  <c r="F12" i="1" s="1"/>
  <c r="H11" i="1"/>
  <c r="G9" i="1"/>
  <c r="F9" i="1"/>
  <c r="G450" i="1"/>
  <c r="G449" i="1" s="1"/>
  <c r="F450" i="1"/>
  <c r="F449" i="1" s="1"/>
  <c r="H451" i="1"/>
  <c r="G154" i="1"/>
  <c r="F154" i="1"/>
  <c r="G152" i="1"/>
  <c r="F152" i="1"/>
  <c r="G147" i="1"/>
  <c r="F147" i="1"/>
  <c r="G145" i="1"/>
  <c r="F145" i="1"/>
  <c r="G143" i="1"/>
  <c r="F143" i="1"/>
  <c r="G141" i="1"/>
  <c r="F141" i="1"/>
  <c r="F137" i="1"/>
  <c r="H137" i="1" s="1"/>
  <c r="F134" i="1"/>
  <c r="H134" i="1" s="1"/>
  <c r="G20" i="1" l="1"/>
  <c r="G50" i="1"/>
  <c r="F20" i="1"/>
  <c r="G140" i="1"/>
  <c r="F442" i="1"/>
  <c r="F140" i="1"/>
  <c r="H395" i="1"/>
  <c r="F50" i="1"/>
  <c r="F455" i="1"/>
  <c r="F529" i="1" s="1"/>
  <c r="F95" i="1"/>
  <c r="G388" i="1"/>
  <c r="H145" i="1"/>
  <c r="H152" i="1"/>
  <c r="H458" i="1"/>
  <c r="H56" i="1"/>
  <c r="H391" i="1"/>
  <c r="G532" i="1"/>
  <c r="H533" i="1"/>
  <c r="H51" i="1"/>
  <c r="H461" i="1"/>
  <c r="G460" i="1"/>
  <c r="H460" i="1" s="1"/>
  <c r="H551" i="1"/>
  <c r="G557" i="1"/>
  <c r="H557" i="1" s="1"/>
  <c r="H143" i="1"/>
  <c r="H147" i="1"/>
  <c r="H154" i="1"/>
  <c r="H29" i="1"/>
  <c r="H30" i="1"/>
  <c r="G452" i="1"/>
  <c r="H452" i="1" s="1"/>
  <c r="H453" i="1"/>
  <c r="H456" i="1"/>
  <c r="H53" i="1"/>
  <c r="H141" i="1"/>
  <c r="H21" i="1"/>
  <c r="H27" i="1"/>
  <c r="G394" i="1"/>
  <c r="H394" i="1" s="1"/>
  <c r="H389" i="1"/>
  <c r="H58" i="1"/>
  <c r="H59" i="1"/>
  <c r="G15" i="1"/>
  <c r="H15" i="1" s="1"/>
  <c r="H16" i="1"/>
  <c r="G37" i="1"/>
  <c r="H37" i="1" s="1"/>
  <c r="H38" i="1"/>
  <c r="G455" i="1"/>
  <c r="H543" i="1"/>
  <c r="H542" i="1"/>
  <c r="H12" i="1"/>
  <c r="H450" i="1"/>
  <c r="H13" i="1"/>
  <c r="H10" i="1"/>
  <c r="H9" i="1"/>
  <c r="H449" i="1"/>
  <c r="G529" i="1" l="1"/>
  <c r="G442" i="1"/>
  <c r="G385" i="1"/>
  <c r="F385" i="1"/>
  <c r="F444" i="1" s="1"/>
  <c r="F537" i="1" s="1"/>
  <c r="H95" i="1"/>
  <c r="F563" i="1"/>
  <c r="H50" i="1"/>
  <c r="H140" i="1"/>
  <c r="H532" i="1"/>
  <c r="G535" i="1"/>
  <c r="H535" i="1" s="1"/>
  <c r="H455" i="1"/>
  <c r="H388" i="1"/>
  <c r="H20" i="1"/>
  <c r="G537" i="1" l="1"/>
  <c r="H537" i="1" s="1"/>
  <c r="G444" i="1"/>
  <c r="H385" i="1"/>
  <c r="H529" i="1"/>
  <c r="F562" i="1"/>
  <c r="F560" i="1"/>
  <c r="G563" i="1"/>
  <c r="G562" i="1"/>
  <c r="H442" i="1"/>
  <c r="H563" i="1" l="1"/>
  <c r="H562" i="1"/>
  <c r="G560" i="1"/>
  <c r="H444" i="1"/>
  <c r="H560" i="1" l="1"/>
</calcChain>
</file>

<file path=xl/sharedStrings.xml><?xml version="1.0" encoding="utf-8"?>
<sst xmlns="http://schemas.openxmlformats.org/spreadsheetml/2006/main" count="938" uniqueCount="329">
  <si>
    <t>Rodzaj zadania:</t>
  </si>
  <si>
    <t>Dział</t>
  </si>
  <si>
    <t>Rozdział</t>
  </si>
  <si>
    <t>§</t>
  </si>
  <si>
    <t>Nazwa</t>
  </si>
  <si>
    <t>%</t>
  </si>
  <si>
    <t>bieżące</t>
  </si>
  <si>
    <t>bieżące razem</t>
  </si>
  <si>
    <t xml:space="preserve">w tym z tytułu dotacji i środków na finansowanie wydatków na realizację zadań finansowanych z udziałem środków, o których mowa w art. 5 ust. 1 pkt 2 i 3 </t>
  </si>
  <si>
    <t>majątkowe</t>
  </si>
  <si>
    <t>majątkowe razem</t>
  </si>
  <si>
    <t>Razem</t>
  </si>
  <si>
    <t>Poroz. z JST</t>
  </si>
  <si>
    <t>Własne</t>
  </si>
  <si>
    <t>Zlecone</t>
  </si>
  <si>
    <t>Ogółem, w tym:</t>
  </si>
  <si>
    <t xml:space="preserve">z tytułu dotacji i środków na finansowanie wydatków na realizację zadań finansowanych z udziałem środków, o których mowa w art. 5 ust. 1 pkt 2 i 3 </t>
  </si>
  <si>
    <t>dochody bieżące</t>
  </si>
  <si>
    <t>dochody majątkowe</t>
  </si>
  <si>
    <t>Wpływy z podatku od nieruchomości</t>
  </si>
  <si>
    <t>Wpływy z podatku od środków transportowych</t>
  </si>
  <si>
    <t>0310</t>
  </si>
  <si>
    <t>0320</t>
  </si>
  <si>
    <t>0340</t>
  </si>
  <si>
    <t>Wpływy z podatku rolnego</t>
  </si>
  <si>
    <t>0330</t>
  </si>
  <si>
    <t>Wpływy z podatku leśnego</t>
  </si>
  <si>
    <t>0370</t>
  </si>
  <si>
    <t>Wpływy z opłaty od posiadania psów</t>
  </si>
  <si>
    <t>Wpływy z podatku rolnego, podatku leśnego, podatku od czynności cywilnoprawnych, podatków i opłat lokalnych od osób prawnych i innych jednostek organizacyjnych</t>
  </si>
  <si>
    <t>Dochody od osób prawnych, od osób fizycznych i od innych jednostek nieposiadających osobowości prawnej oraz wydatki związane z ich poborem</t>
  </si>
  <si>
    <t>Wpływy z podatku rolnego, podatku leśnego, podatku od spadków i darowizn, podatku od czynności cywilno-prawnych oraz podatków i opłat lokalnych od osób fizycznych</t>
  </si>
  <si>
    <t>0010</t>
  </si>
  <si>
    <t>Wpływy z podatku dochodowego od osób fizycznych</t>
  </si>
  <si>
    <t>0020</t>
  </si>
  <si>
    <t>Wpływy z podatku dochodowego od osób prawnych</t>
  </si>
  <si>
    <t>Udziały gmin w podatkach stanowiących dochód budżetu państwa</t>
  </si>
  <si>
    <t>Udziały powiatów w podatkach stanowiących dochód budżetu państwa</t>
  </si>
  <si>
    <t>Różne rozliczenia</t>
  </si>
  <si>
    <t>2920</t>
  </si>
  <si>
    <t>Część oświatowa subwencji ogólnej dla jednostek samorządu terytorialnego</t>
  </si>
  <si>
    <t>Subwencje ogólne z budżetu państwa</t>
  </si>
  <si>
    <t>2790</t>
  </si>
  <si>
    <t>Uzupełnienie subwencji ogólnej dla jednostek samorządu terytorialnego</t>
  </si>
  <si>
    <t>Środki na utrzymanie rzecznych przepraw promowych oraz na remonty, utrzymanie, ochronę i zarządzanie drogami krajowymi i wojewódzkimi w granicach miast na prawach powiatu</t>
  </si>
  <si>
    <t>część wyrównawcza subwencji ogólnej dla powiatów</t>
  </si>
  <si>
    <t>część wyrównawcza subwencji ogólnej dla gmin</t>
  </si>
  <si>
    <t>część  równoważąca subwencji ogólnej dla gmin</t>
  </si>
  <si>
    <t>część  równoważąca subwencji ogólnej dla powiatów</t>
  </si>
  <si>
    <t>010</t>
  </si>
  <si>
    <t>Rolnictwo i łowiectwo</t>
  </si>
  <si>
    <t>01095</t>
  </si>
  <si>
    <t>Pozostała działalność</t>
  </si>
  <si>
    <t>2010</t>
  </si>
  <si>
    <t>Dotacje celowe otrzymane z budżetu państwa na realizację zadań bieżących z zakresu administracji rządowej oraz innych zadań zleconych gminie (związkom gmin, związkom powiatowo-gminnym) ustawami</t>
  </si>
  <si>
    <t>020</t>
  </si>
  <si>
    <t>Leśnictwo</t>
  </si>
  <si>
    <t>02001</t>
  </si>
  <si>
    <t>Gospodarka leśna</t>
  </si>
  <si>
    <t>2460</t>
  </si>
  <si>
    <t>Środki otrzymane od pozostałych jednostek zaliczanych do sektora finansów publicznych na realizację zadań bieżących jednostek zaliczanych do sektora finansów publicznych</t>
  </si>
  <si>
    <t>050</t>
  </si>
  <si>
    <t>Rybołóstwo</t>
  </si>
  <si>
    <t>05095</t>
  </si>
  <si>
    <t>0490</t>
  </si>
  <si>
    <t>Wpływy z innych lokalnych opłat pobieranych przez jednostki samorządu terytorialnego na podstawie odrębnych ustaw</t>
  </si>
  <si>
    <t>150</t>
  </si>
  <si>
    <t>Przetwórstwo przemysłowe</t>
  </si>
  <si>
    <t>15013</t>
  </si>
  <si>
    <t>Rozwój kadr nowoczesnj gospodarki i przedsiębiorczości</t>
  </si>
  <si>
    <t>2057</t>
  </si>
  <si>
    <t>2059</t>
  </si>
  <si>
    <t>wpływy z rozliczeń/zwrotów z lat ubiegłych</t>
  </si>
  <si>
    <t>Dotacje celowe w ramach programów finansowanych z udziałem środków europejskich oraz środków, o których mowa w art. 5 ust. 3 pkt 5 lit. a i b ustawy, lub płatności w ramach budżetu środków europejskich, realizowanych przez jednostki samorządu terytorialnego</t>
  </si>
  <si>
    <t>600</t>
  </si>
  <si>
    <t>Transport i łączność</t>
  </si>
  <si>
    <t>60003</t>
  </si>
  <si>
    <t>Krajowe pasażerskie przewozy autobusowe</t>
  </si>
  <si>
    <t>0690</t>
  </si>
  <si>
    <t>Wpływy z różnych opłat</t>
  </si>
  <si>
    <t>0750</t>
  </si>
  <si>
    <t>Wpływy z najmu i dzierżawy składników majątkowych Skarbu Państwa, jednostek samorządu terytorialnego lub innych jednostek zaliczanych do sektora finansów publicznych oraz innych umów o podobnym charakterze</t>
  </si>
  <si>
    <t>0920</t>
  </si>
  <si>
    <t>wpływy z pozostałych odsetek</t>
  </si>
  <si>
    <t>Lokalny transport zbiorowy</t>
  </si>
  <si>
    <t>Dotacje celowe otrzymane z gminy na zadania bieżące realizowane na podstawie porozumień (umów) między jednostkami samorządu terytorialnego</t>
  </si>
  <si>
    <t>Dotacje celowe w ramach programów finansowych z udziałem środków europejskich oraz środków, o których mowa w art. 5 ust. 3 pkt 5 lit. a i b ustawy, lub płatności w ramach budżetu środków europejskich, realizowanych przez jednostki samorządu terytorialnego</t>
  </si>
  <si>
    <t>Drogi publiczne w miastach na prawach powiatu (w rozdziale nie ujmuje się wydatków na drogi gminne)</t>
  </si>
  <si>
    <t>Środki otrzymane z państwowych funduszy celowych na finansowanie lub dofinansowanie kosztów realizacji inwestycji i zakupów inwestycyjnych jednostek sektora finansów publicznych</t>
  </si>
  <si>
    <t>60016</t>
  </si>
  <si>
    <t>Drogi publiczne gminne</t>
  </si>
  <si>
    <t>0580</t>
  </si>
  <si>
    <t>Wpływy z tytułu grzywien i innych kar pieniężnych od osób prawnych i innych jednostek organizacyjnych</t>
  </si>
  <si>
    <t>630</t>
  </si>
  <si>
    <t>Turystyka</t>
  </si>
  <si>
    <t>63003</t>
  </si>
  <si>
    <t>Zadania w zakresie upowszechniania turystyki</t>
  </si>
  <si>
    <t>wpłwy z różnych opłat</t>
  </si>
  <si>
    <t>0940</t>
  </si>
  <si>
    <t>700</t>
  </si>
  <si>
    <t>Gospodarka mieszkaniowa</t>
  </si>
  <si>
    <t>70005</t>
  </si>
  <si>
    <t>Gospodarka gruntami i nieruchomościami</t>
  </si>
  <si>
    <t>0470</t>
  </si>
  <si>
    <t>Wpływy z opłat za trwały zarząd, użytkowanie i służebności</t>
  </si>
  <si>
    <t>0550</t>
  </si>
  <si>
    <t>Wpływy z opłat z tytułu użytkowania wieczystego nieruchomości</t>
  </si>
  <si>
    <t>0630</t>
  </si>
  <si>
    <t xml:space="preserve">Wpływy z tytułu opłat i kosztów sądowych oraz innych opłat uiszczanych na rzecz Skarbu Państwa z tytułu postępowania sądowego i prokuratorskiego </t>
  </si>
  <si>
    <t>0640</t>
  </si>
  <si>
    <t>wpływy z tytułu kosztów egzekucyjnych, opłaty komorniczej i kosztów upomnień</t>
  </si>
  <si>
    <t>0760</t>
  </si>
  <si>
    <t>Wpływy z tytułu przekształcenia prawa użytkowania wieczystego przysługującego osobom fizycznym w prawo własności</t>
  </si>
  <si>
    <t>0770</t>
  </si>
  <si>
    <t>Wpłaty z tytułu odpłatnego nabycia prawa własności oraz prawa użytkowania wieczystego nieruchomości</t>
  </si>
  <si>
    <t>0970</t>
  </si>
  <si>
    <t>wpływy  zróznych dochodów</t>
  </si>
  <si>
    <t>2110</t>
  </si>
  <si>
    <t>Dotacje celowe otrzymane z budżetu państwa na zadania bieżące z zakresu administracji rządowej oraz inne zadania zlecone ustawami realizowane przez powiat</t>
  </si>
  <si>
    <t>2360</t>
  </si>
  <si>
    <t>Dochody jednostek samorządu terytorialnego związane z realizacją zadań z zakresu administracji rządowej oraz innych zadań zleconych ustawami</t>
  </si>
  <si>
    <t>Dotacje celowe otrzymane z budżetu państwa na inwestycje i zakupy inwestycyjne z zakresu administracji rządowej oraz inne zadania zlecone ustawami realizowane przez powiat</t>
  </si>
  <si>
    <t>-</t>
  </si>
  <si>
    <t>710</t>
  </si>
  <si>
    <t>Działalność usługowa</t>
  </si>
  <si>
    <t>0950</t>
  </si>
  <si>
    <t>wpływy z tytułu kar i odszkodowań wynikających z umów</t>
  </si>
  <si>
    <t>71012</t>
  </si>
  <si>
    <t>Zadania z zakresu geodezji i kartografii</t>
  </si>
  <si>
    <t>71015</t>
  </si>
  <si>
    <t>Nadzór budolwlany</t>
  </si>
  <si>
    <t>71035</t>
  </si>
  <si>
    <t>Cmentarze</t>
  </si>
  <si>
    <t>2020</t>
  </si>
  <si>
    <t>Dotacje celowe otrzymane z budżetu państwa na zadania bieżące realizowane przez gminę na podstawie porozumień z organami administracji rządowej</t>
  </si>
  <si>
    <t>71095</t>
  </si>
  <si>
    <t>750</t>
  </si>
  <si>
    <t>Administracja publiczna</t>
  </si>
  <si>
    <t>75011</t>
  </si>
  <si>
    <t>Urzędy Wojewódzkie</t>
  </si>
  <si>
    <t>75023</t>
  </si>
  <si>
    <t>Urżedy Gmin (miast i miast na prawach powiatu)</t>
  </si>
  <si>
    <t>0830</t>
  </si>
  <si>
    <t>Wpływy z usług</t>
  </si>
  <si>
    <t>75045</t>
  </si>
  <si>
    <t>Kwalifikacja wojskowa</t>
  </si>
  <si>
    <t>75095</t>
  </si>
  <si>
    <t>Urzędy naczelnych organów władzy państwowej, kontroli i ochrony prawa oraz sądownictwa</t>
  </si>
  <si>
    <t>Urzędy naczelnych organów władzy państwowej, kontroli i ochrony prawa</t>
  </si>
  <si>
    <t>Obrona narodowa</t>
  </si>
  <si>
    <t>754</t>
  </si>
  <si>
    <t>Bezpieczeństwo publiczne i ochrona przeciwpożarowa</t>
  </si>
  <si>
    <t>75411</t>
  </si>
  <si>
    <t>Komendy powiatowe Państwowej Straży Pożarnej</t>
  </si>
  <si>
    <t>75416</t>
  </si>
  <si>
    <t>Straż gminna (miejska)</t>
  </si>
  <si>
    <t>0570</t>
  </si>
  <si>
    <t>Wpływy z tytułu grzywien, mandatów i innych kar pieniężnych od osób fizycznych</t>
  </si>
  <si>
    <t>755</t>
  </si>
  <si>
    <t>Wymiar sprawiedliwośći</t>
  </si>
  <si>
    <t>75515</t>
  </si>
  <si>
    <t>Nieodpłatna pomoc prawna</t>
  </si>
  <si>
    <t>0350</t>
  </si>
  <si>
    <t>Wpływy z podatku od działalności gospodarczej osób fizycznych, opłacanego w formie karty podatkowej</t>
  </si>
  <si>
    <t>0910</t>
  </si>
  <si>
    <t>Wpływy z odsetek od nietermoniwych wpłat z tytułu podatków i opłat</t>
  </si>
  <si>
    <t>0500</t>
  </si>
  <si>
    <t>Wpływy z podatku od czynności cywilnoprawnych</t>
  </si>
  <si>
    <t>2680</t>
  </si>
  <si>
    <t>Rekompensaty utraconych dochodów w podatkach i opłatach lokalnych</t>
  </si>
  <si>
    <t>0360</t>
  </si>
  <si>
    <t>Wpływy z podatku od spadków i darowizn</t>
  </si>
  <si>
    <t>0430</t>
  </si>
  <si>
    <t>Wpływy z opłaty targowej</t>
  </si>
  <si>
    <t>Wpływy z iinnych opłat stanowiących dochody jednostek samorządu terytorialnego na podstawie ustaw</t>
  </si>
  <si>
    <t>0410</t>
  </si>
  <si>
    <t>Wpływy z opłaty skarbowej</t>
  </si>
  <si>
    <t>0420</t>
  </si>
  <si>
    <t>Wpływy z opłaty komunikacyjnej</t>
  </si>
  <si>
    <t>0480</t>
  </si>
  <si>
    <t>Wpływy z opłat za zezwolenie na sprzedaż napojów alkoholowych</t>
  </si>
  <si>
    <t>0590</t>
  </si>
  <si>
    <t>Wpływy z opłat za koncesje i licencje</t>
  </si>
  <si>
    <t>0620</t>
  </si>
  <si>
    <t>Wpływy z opłat za zezwolenia, akredytacje oraz opłaty ewidencyjne, w tym opłaty za częstotliwośći</t>
  </si>
  <si>
    <t>0650</t>
  </si>
  <si>
    <t>Wpływy z opłat za wydanie prawa jazdy</t>
  </si>
  <si>
    <t>wpływy  z róznych dochodów</t>
  </si>
  <si>
    <t>Wpływy z różnych rozliczeń</t>
  </si>
  <si>
    <t>Różne rozliczenia finansowe</t>
  </si>
  <si>
    <t>6680</t>
  </si>
  <si>
    <t>Wpłata środków finansowych z niewykorzystanych w terminie wydatków, które nie wygasają z upływem roku budżetowego</t>
  </si>
  <si>
    <t>Oświata i wychowanie</t>
  </si>
  <si>
    <t>Szkoły Podstawowe</t>
  </si>
  <si>
    <t>0610</t>
  </si>
  <si>
    <t>Wpływy z opłat egzaminacyjnych oraz opłat za wydawanie świadectw, dyplomów, zaświadczeń, certyfikatów i ich duplikatów</t>
  </si>
  <si>
    <t>0870</t>
  </si>
  <si>
    <t>Wpływy ze sprzedaży składników majątkowych</t>
  </si>
  <si>
    <t>2030</t>
  </si>
  <si>
    <t>Dotacje celowe otrzymane z budżetu państwa na realizację własnych zadań bieżących gmin (związków gmin, związków powiatowo-gminnych)</t>
  </si>
  <si>
    <t>6260</t>
  </si>
  <si>
    <t>Dotacje otrzymane z państwowych funduszy celowych na finansowanie lub dofinansowanie kosztów realizacji inwestycji i zakupów inwestycyjnych jednostek sektora finansów publicznych</t>
  </si>
  <si>
    <t>6330</t>
  </si>
  <si>
    <t>Dotacje celowe otrzymane z budżetu państwa na realizację inwestycji i zakupów inwestycyjnych własnych gmin (związków gmin, związków powiatowo-gminnych)</t>
  </si>
  <si>
    <t>Szkoły Podstawowe specjalne</t>
  </si>
  <si>
    <t>0960</t>
  </si>
  <si>
    <t>Wpływy z otrzymanych spadków, zapisów i darowizn w postaci pieniężnej</t>
  </si>
  <si>
    <t>2130</t>
  </si>
  <si>
    <t>Dotacje celowe otrzymane z budżetu państwa na realizację bieżących zadań własnych powiatu</t>
  </si>
  <si>
    <t>Oddziały przedszkolne w szkołach podstawowych</t>
  </si>
  <si>
    <t>Przedszkola</t>
  </si>
  <si>
    <t>0660</t>
  </si>
  <si>
    <t>Wpływy z opłat za korzsytanie z wychowania przedszkolnego</t>
  </si>
  <si>
    <t>2001</t>
  </si>
  <si>
    <t>Dotacje celowe w ramach programów finansowanych z udziałem środków europejskich oraz środków, o których mowa w art.5 ust.1 pkt 3 oraz ust. 3 pkt 5 i 6 ustawy, lub płatności w ramach budżetu środków europejskich, z wyłączeniem dochodów klasyfikowanych w paragrafie 205</t>
  </si>
  <si>
    <t>Przedszkola specjalne</t>
  </si>
  <si>
    <t>Gimnazja</t>
  </si>
  <si>
    <t>Technika</t>
  </si>
  <si>
    <t>6257</t>
  </si>
  <si>
    <t>6259</t>
  </si>
  <si>
    <t>Szkoły policealne</t>
  </si>
  <si>
    <t>Licea Ogólnokształcące</t>
  </si>
  <si>
    <t>Placówki kształcenia ustawicznego, placówki kształcenia praktycznego i ośrodki dokształcania i doskolnalenia zawodowego</t>
  </si>
  <si>
    <t>Dokształcanie i doskonalenie nauczycieli</t>
  </si>
  <si>
    <t>Stołówki szkolne i przedszkolne</t>
  </si>
  <si>
    <t>0670</t>
  </si>
  <si>
    <t>Wpływy z opłat za korzystanie z wyżywienia w jednostkach realizujących zadania z zakresu wychowania przedszkolnego</t>
  </si>
  <si>
    <t>Zapewnienie uczniom prawa do bezpłatnego dostepu do podręczników, materiałów edukacyjnych lub materiałów ćwiczeniowych</t>
  </si>
  <si>
    <t>2120</t>
  </si>
  <si>
    <t>Dotacje celowe otrzymane z budżetu państwa na zadania bieżące realizowane przez powiat na podstawie porozumień z organami administracji rządowej</t>
  </si>
  <si>
    <t>Ochrona zdrowia</t>
  </si>
  <si>
    <t>Przeciwdziałanie alkoholizmowi</t>
  </si>
  <si>
    <t>Składki na ubezpieczenie zdrowotne oraz świadczenia dla osób nie objętych obowiązkiem ubezpieczenia zdrowotnego</t>
  </si>
  <si>
    <t>Pomoc Społeczna</t>
  </si>
  <si>
    <t>Domy pomocy społecznej</t>
  </si>
  <si>
    <t>Ośrodki wsparcia</t>
  </si>
  <si>
    <t>Zadania w zakresie przeciwdziałania przemocy w rodzinie</t>
  </si>
  <si>
    <t>Składki na ubezpieczenie zdrowotne opłacane za osoby pobierające niektóre świadczenia z pomocy społecznej, oraz za osoby uczestniczące w zajęciach w centrum integracji społecznej.</t>
  </si>
  <si>
    <t>Zasiłki okresowe, celowe i pomoc w naturze oraz składki na ubezpieczenia emerytalne i rentowe</t>
  </si>
  <si>
    <t>Dodatki mieszkaniowe</t>
  </si>
  <si>
    <t>2910</t>
  </si>
  <si>
    <t>Zasiłki stałe</t>
  </si>
  <si>
    <t>Ośrodki pomocy społecznej</t>
  </si>
  <si>
    <t>Jednostki specjalistycznego poradnictwa, mieszkania chronione i ośrodki interwencji kryzysowej</t>
  </si>
  <si>
    <t>Usługi opiekuńcze i specjalistyczne usługi opiekuńcze</t>
  </si>
  <si>
    <t>Pomoc w zakresie dożywiania</t>
  </si>
  <si>
    <t>Pomoc dla cudzoziemców</t>
  </si>
  <si>
    <t>Centra integracji społecznej</t>
  </si>
  <si>
    <t>Pozostałe zadania w zakresie polityki społecznej</t>
  </si>
  <si>
    <t>Rehabilitacja zawodowa i społeczna osób niepełnosprawnych</t>
  </si>
  <si>
    <t>Dotacje celowe otrzymane z powiatu na zadania bieżące realizowane na podstawie porozumień (umów) między jednostkami samorządu terytorialnego</t>
  </si>
  <si>
    <t>Zespoły do spraw orzekania o niepełnosprawności</t>
  </si>
  <si>
    <t>Edukacyjna opieka wychowawcza</t>
  </si>
  <si>
    <t>Poradnie psychologiczno-pedagogiczne, w tym poradnie specjalistyczne</t>
  </si>
  <si>
    <t>Internaty i bursy szkolne</t>
  </si>
  <si>
    <t>Pomoc materialna dla uczniów o charakterze socjalnym</t>
  </si>
  <si>
    <t>2040</t>
  </si>
  <si>
    <t xml:space="preserve">Dotacje celowe otrzymane z budżetu państwa na realizację zadań bieżących gmin z zakresu edukacyjnej opieki wychowawczej finansowanych w całości przez budżet państwa w ramach programów rządowych </t>
  </si>
  <si>
    <t>Wpływy ze zwrotów dotacji oraz płatności, w tym wykorzystanych ziezgodnie z przeznaczeniem lub wykorzystanychz naruszeniem procedur, októrych mowa w art.. 184 ustawy,pobranych nienależnie lub w nadmiernej wysokości.</t>
  </si>
  <si>
    <t>Ośrodki rewalidacyjno-wychowawcze</t>
  </si>
  <si>
    <t>Rodzina</t>
  </si>
  <si>
    <t>Świadczenie wychowawcze</t>
  </si>
  <si>
    <t>Dotacje celowe otrzymane z budżetu państwa na zadania bieżące z zakresu administracji rządowej zlecone gminom (związkom gmin, związkom powiatowo-gminnym), związane z realizacją świadczenia wychowawczego stanowiącego pomoc państwa w wychowywaniu dzieci</t>
  </si>
  <si>
    <t>Świadczenia rodzinne, świadczenie z funduszu alimentacyjnego oraz składki na ubezpieczenia emerytalne i rentowe z ubezpieczenia społecznego</t>
  </si>
  <si>
    <t>Karta Dużej Rodziny</t>
  </si>
  <si>
    <t>Wspieranie rodziny</t>
  </si>
  <si>
    <t>Tworzenie i funkcjonowanie żłobków</t>
  </si>
  <si>
    <t>Rodziny zastęcze</t>
  </si>
  <si>
    <t>Rodziny zastępcze</t>
  </si>
  <si>
    <t>Dotacje celowe otrzymane z budżetu państwa na zadania bieżące z zakresu administracji rządowej zlecone powiatom, związane z realizacją dodatku wychowawczego oraz dodatku do zryczałtowanej kwoty stanowiących pomoc państwa w wychowywaniu dzieci</t>
  </si>
  <si>
    <t>Działalność placówek opiekuńczo-wychowawczych</t>
  </si>
  <si>
    <t>Składki na ubezpieczenie zdrowotne opłacane za osoby pobierające niektóre świadczenia rodzinne, zgodnie z przepisami ustawy o śwoadczeniach rodzinnych oraz za osoby pobierające zasiłki dla opiekunów, zgodnie z przepisami ustawy z dnia 4 kwietnia 2014 r. o ustaleniu i wypłacie zasiłków dla opiekunów</t>
  </si>
  <si>
    <t>Gospodarka komunalna i ochrona środowiska</t>
  </si>
  <si>
    <t>Gospodarka odpadami komunalnymi</t>
  </si>
  <si>
    <t>Wpływy z odsetek od nieterminowych wpłat z tytułu podatków i opłat</t>
  </si>
  <si>
    <t>Ochrona powietrza atmosferycznego i klimatu</t>
  </si>
  <si>
    <t>Oświetlenie ulic, placów i dróg</t>
  </si>
  <si>
    <t>Wpływy i wydatki związane z gromadzeniem środków z opłat i kar za korzystanie ze środowiska</t>
  </si>
  <si>
    <t>Pozostałe działania związane z gospodarką odpadami</t>
  </si>
  <si>
    <t>Kultura i ochrona dziedzictwa narodowego</t>
  </si>
  <si>
    <t>Filharmonie, orkiestry, chóry i kapele</t>
  </si>
  <si>
    <t>Biblioteki</t>
  </si>
  <si>
    <t>Ochrona zabytków i opieka nad zabytkami</t>
  </si>
  <si>
    <t>Kultura fizyczna</t>
  </si>
  <si>
    <t>Instytucje kultury fizycznej</t>
  </si>
  <si>
    <t>Zadania w zakresie kultury fizycznej</t>
  </si>
  <si>
    <t>0900</t>
  </si>
  <si>
    <t>Wpływy z odsetek od dotacji oraz płatności: wykorzystanych niezgodnie z przeznaczeniem lub wykorzystanych z naruszeniem procedur, o których mowa w art. 184 ustawy, pobranych nienależnie lub w nadmiernej wysokości</t>
  </si>
  <si>
    <t>Gospodarka ściekowa i ochrona wód</t>
  </si>
  <si>
    <t>DOCHODY BUDŻETU MIASTA ŁOMŻA NA 2021 ROK</t>
  </si>
  <si>
    <t xml:space="preserve">Przewidywane wykonanie w 2020 r. </t>
  </si>
  <si>
    <t>Plan na 2021 r. ogółem w zł</t>
  </si>
  <si>
    <t>60004</t>
  </si>
  <si>
    <t>Przewidywane wykonanie w 2020 r.</t>
  </si>
  <si>
    <t>2950</t>
  </si>
  <si>
    <t>Wpływy ze zwrotów niewykorzystanych dotacji oraz płatności</t>
  </si>
  <si>
    <t>srodki na dofinansowanie własnych inwestycji gmin, powiatów (związków gmin, związków powiatowo-gminnych, związków powiatów), samorządów województw, pozyskane z innych źródeł</t>
  </si>
  <si>
    <t>Wpłwy z tytułu kar i odszkodowań wynikających z umów</t>
  </si>
  <si>
    <t>Nadzór budowlany</t>
  </si>
  <si>
    <t>75020</t>
  </si>
  <si>
    <t>Starostwa powiatowe</t>
  </si>
  <si>
    <t>75056</t>
  </si>
  <si>
    <t>Spis powszechny i inne</t>
  </si>
  <si>
    <t>75077</t>
  </si>
  <si>
    <t>Centrum Projektów Polska Cyfrowa</t>
  </si>
  <si>
    <t>Wybory Prezydenta Rzeczypospolitej Polskiej</t>
  </si>
  <si>
    <t>752</t>
  </si>
  <si>
    <t>75212</t>
  </si>
  <si>
    <t>Pozostałe wydatki obronne</t>
  </si>
  <si>
    <t>2957</t>
  </si>
  <si>
    <t>75414</t>
  </si>
  <si>
    <t>Obrona cywilna</t>
  </si>
  <si>
    <t>0780</t>
  </si>
  <si>
    <t>wpływy ze zbycia praw majątkowych</t>
  </si>
  <si>
    <t>2990</t>
  </si>
  <si>
    <t>6350</t>
  </si>
  <si>
    <t>Szkoły zawodowe specjalne</t>
  </si>
  <si>
    <t>Realizacja zadań wymagających stosowania specjalnej organizacji nauki i metod pracy dla dzieci w przedszkolach, oddziałach przedszkolnych w szkołach podstawowych i innych formach wychowania przedszkolnego</t>
  </si>
  <si>
    <t>2710</t>
  </si>
  <si>
    <t>Dotacja celowa otrzymana z tytułu pomocy finansowej udzielanej miedzy jednostkami samorządu terytorialego na dofinansowanie własnych zadań bieżących</t>
  </si>
  <si>
    <t>Pomoc dla repatrantów</t>
  </si>
  <si>
    <t>Wczesne wspomaganie rozwoju dziecka</t>
  </si>
  <si>
    <t>2690</t>
  </si>
  <si>
    <t>Środki z Funduszu Pracy otrzymane na realiację zadań wynikających z odrębnych ustaw</t>
  </si>
  <si>
    <t>6280</t>
  </si>
  <si>
    <t>Wpływy do rozliczenia</t>
  </si>
  <si>
    <t>6290</t>
  </si>
  <si>
    <t>Środki na dofinasownie własnych inwestycji gmin, powiatów (związków gmin, związków powiatowo-gminnych, związków powiatów), samorządów województw, pozyskane z innych żródeł</t>
  </si>
  <si>
    <t>Załącznik Nr 1
do Uchwały Nr
Rady Miejskiej Łomży
z dnia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</si>
</sst>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2" fillId="2" borderId="0" xfId="0" applyFont="1" applyFill="1"/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4" fontId="2" fillId="2" borderId="0" xfId="0" applyNumberFormat="1" applyFont="1" applyFill="1" applyBorder="1" applyAlignment="1">
      <alignment vertical="center" wrapText="1"/>
    </xf>
    <xf numFmtId="10" fontId="8" fillId="0" borderId="0" xfId="0" applyNumberFormat="1" applyFont="1" applyFill="1" applyBorder="1" applyAlignment="1" applyProtection="1">
      <alignment horizontal="right" vertical="center"/>
      <protection locked="0"/>
    </xf>
    <xf numFmtId="49" fontId="8" fillId="3" borderId="0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0" xfId="0" applyFont="1" applyBorder="1"/>
    <xf numFmtId="10" fontId="8" fillId="0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4" fontId="8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vertical="top" wrapText="1"/>
    </xf>
    <xf numFmtId="49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/>
    <xf numFmtId="49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4" fontId="3" fillId="0" borderId="1" xfId="0" applyNumberFormat="1" applyFont="1" applyFill="1" applyBorder="1" applyAlignment="1">
      <alignment vertical="center"/>
    </xf>
    <xf numFmtId="10" fontId="9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/>
    <xf numFmtId="0" fontId="2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/>
    </xf>
    <xf numFmtId="4" fontId="2" fillId="0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 wrapText="1" indent="13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8" fillId="0" borderId="1" xfId="0" applyNumberFormat="1" applyFont="1" applyFill="1" applyBorder="1" applyAlignment="1" applyProtection="1">
      <alignment horizontal="left" vertical="top" wrapText="1"/>
      <protection locked="0"/>
    </xf>
    <xf numFmtId="1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/>
    <xf numFmtId="0" fontId="2" fillId="0" borderId="0" xfId="0" applyFont="1" applyAlignment="1">
      <alignment horizontal="left" vertical="center" wrapText="1" indent="10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65"/>
  <sheetViews>
    <sheetView tabSelected="1" zoomScale="95" zoomScaleNormal="95" workbookViewId="0">
      <selection activeCell="K3" sqref="K3"/>
    </sheetView>
  </sheetViews>
  <sheetFormatPr defaultRowHeight="15" x14ac:dyDescent="0.25"/>
  <cols>
    <col min="1" max="1" width="1.28515625" customWidth="1"/>
    <col min="2" max="2" width="5.5703125" customWidth="1"/>
    <col min="3" max="3" width="8.5703125" customWidth="1"/>
    <col min="4" max="4" width="7.42578125" customWidth="1"/>
    <col min="5" max="5" width="50.42578125" customWidth="1"/>
    <col min="6" max="6" width="16" customWidth="1"/>
    <col min="7" max="7" width="15.28515625" customWidth="1"/>
    <col min="8" max="8" width="11.7109375" customWidth="1"/>
    <col min="13" max="13" width="13.85546875" bestFit="1" customWidth="1"/>
    <col min="14" max="14" width="10.140625" customWidth="1"/>
  </cols>
  <sheetData>
    <row r="1" spans="2:20" s="1" customFormat="1" ht="56.25" customHeight="1" x14ac:dyDescent="0.2">
      <c r="E1" s="16"/>
      <c r="F1" s="62" t="s">
        <v>328</v>
      </c>
      <c r="G1" s="62"/>
      <c r="H1" s="62"/>
    </row>
    <row r="2" spans="2:20" s="1" customFormat="1" ht="21" customHeight="1" x14ac:dyDescent="0.2">
      <c r="E2" s="16"/>
      <c r="F2" s="55"/>
      <c r="G2" s="55"/>
      <c r="H2" s="55"/>
    </row>
    <row r="3" spans="2:20" s="1" customFormat="1" ht="34.5" customHeight="1" x14ac:dyDescent="0.2">
      <c r="B3" s="65" t="s">
        <v>289</v>
      </c>
      <c r="C3" s="65"/>
      <c r="D3" s="65"/>
      <c r="E3" s="65"/>
      <c r="F3" s="65"/>
      <c r="G3" s="65"/>
      <c r="H3" s="65"/>
    </row>
    <row r="4" spans="2:20" s="1" customFormat="1" ht="12.75" x14ac:dyDescent="0.2">
      <c r="B4" s="2"/>
    </row>
    <row r="5" spans="2:20" s="1" customFormat="1" ht="12.75" x14ac:dyDescent="0.2">
      <c r="B5" s="63" t="s">
        <v>0</v>
      </c>
      <c r="C5" s="63"/>
      <c r="D5" s="63"/>
      <c r="E5" s="57" t="s">
        <v>13</v>
      </c>
      <c r="F5" s="58"/>
      <c r="G5" s="58"/>
      <c r="H5" s="58"/>
    </row>
    <row r="6" spans="2:20" s="1" customFormat="1" ht="38.25" x14ac:dyDescent="0.2">
      <c r="B6" s="17" t="s">
        <v>1</v>
      </c>
      <c r="C6" s="17" t="s">
        <v>2</v>
      </c>
      <c r="D6" s="17" t="s">
        <v>3</v>
      </c>
      <c r="E6" s="17" t="s">
        <v>4</v>
      </c>
      <c r="F6" s="18" t="s">
        <v>290</v>
      </c>
      <c r="G6" s="17" t="s">
        <v>291</v>
      </c>
      <c r="H6" s="19" t="s">
        <v>5</v>
      </c>
      <c r="M6" s="61"/>
      <c r="N6" s="61"/>
      <c r="O6" s="61"/>
      <c r="P6" s="61"/>
      <c r="Q6" s="61"/>
      <c r="R6" s="61"/>
    </row>
    <row r="7" spans="2:20" s="1" customFormat="1" ht="12.75" x14ac:dyDescent="0.2">
      <c r="B7" s="17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M7" s="61"/>
      <c r="N7" s="61"/>
      <c r="O7" s="61"/>
      <c r="P7" s="61"/>
      <c r="Q7" s="61"/>
      <c r="R7" s="61"/>
    </row>
    <row r="8" spans="2:20" s="1" customFormat="1" ht="12.75" x14ac:dyDescent="0.2">
      <c r="B8" s="64" t="s">
        <v>6</v>
      </c>
      <c r="C8" s="64"/>
      <c r="D8" s="64"/>
      <c r="E8" s="20"/>
      <c r="F8" s="20"/>
      <c r="G8" s="21"/>
      <c r="H8" s="20"/>
      <c r="M8" s="61"/>
      <c r="N8" s="61"/>
      <c r="O8" s="61"/>
      <c r="P8" s="61"/>
      <c r="Q8" s="61"/>
      <c r="R8" s="61"/>
    </row>
    <row r="9" spans="2:20" s="1" customFormat="1" ht="12.75" x14ac:dyDescent="0.2">
      <c r="B9" s="22" t="s">
        <v>55</v>
      </c>
      <c r="C9" s="22"/>
      <c r="D9" s="22"/>
      <c r="E9" s="23" t="s">
        <v>56</v>
      </c>
      <c r="F9" s="21">
        <f>SUM(F10)</f>
        <v>13000</v>
      </c>
      <c r="G9" s="21">
        <f>SUM(G10)</f>
        <v>14000</v>
      </c>
      <c r="H9" s="44">
        <f t="shared" ref="H9:H14" si="0">G9/F9</f>
        <v>1.0769230769230769</v>
      </c>
      <c r="M9" s="61"/>
      <c r="N9" s="61"/>
      <c r="O9" s="61"/>
      <c r="P9" s="61"/>
      <c r="Q9" s="61"/>
      <c r="R9" s="61"/>
    </row>
    <row r="10" spans="2:20" s="1" customFormat="1" ht="12.75" x14ac:dyDescent="0.2">
      <c r="B10" s="22"/>
      <c r="C10" s="24" t="s">
        <v>57</v>
      </c>
      <c r="D10" s="22"/>
      <c r="E10" s="25" t="s">
        <v>58</v>
      </c>
      <c r="F10" s="26">
        <f>SUM(F11)</f>
        <v>13000</v>
      </c>
      <c r="G10" s="26">
        <f>SUM(G11)</f>
        <v>14000</v>
      </c>
      <c r="H10" s="12">
        <f t="shared" si="0"/>
        <v>1.0769230769230769</v>
      </c>
      <c r="M10" s="61"/>
      <c r="N10" s="61"/>
      <c r="O10" s="61"/>
      <c r="P10" s="61"/>
      <c r="Q10" s="61"/>
      <c r="R10" s="61"/>
    </row>
    <row r="11" spans="2:20" s="1" customFormat="1" ht="51" x14ac:dyDescent="0.2">
      <c r="B11" s="22"/>
      <c r="C11" s="24"/>
      <c r="D11" s="24" t="s">
        <v>59</v>
      </c>
      <c r="E11" s="34" t="s">
        <v>60</v>
      </c>
      <c r="F11" s="26">
        <v>13000</v>
      </c>
      <c r="G11" s="26">
        <v>14000</v>
      </c>
      <c r="H11" s="12">
        <f t="shared" si="0"/>
        <v>1.0769230769230769</v>
      </c>
      <c r="M11" s="61"/>
      <c r="N11" s="61"/>
      <c r="O11" s="61"/>
      <c r="P11" s="61"/>
      <c r="Q11" s="61"/>
      <c r="R11" s="61"/>
    </row>
    <row r="12" spans="2:20" s="1" customFormat="1" ht="12.75" x14ac:dyDescent="0.2">
      <c r="B12" s="22" t="s">
        <v>61</v>
      </c>
      <c r="C12" s="22"/>
      <c r="D12" s="22"/>
      <c r="E12" s="40" t="s">
        <v>62</v>
      </c>
      <c r="F12" s="21">
        <f>SUM(F13)</f>
        <v>2300</v>
      </c>
      <c r="G12" s="21">
        <f>SUM(G13)</f>
        <v>2600</v>
      </c>
      <c r="H12" s="44">
        <f t="shared" si="0"/>
        <v>1.1304347826086956</v>
      </c>
      <c r="M12" s="61"/>
      <c r="N12" s="61"/>
      <c r="O12" s="61"/>
      <c r="P12" s="61"/>
      <c r="Q12" s="61"/>
      <c r="R12" s="61"/>
    </row>
    <row r="13" spans="2:20" s="1" customFormat="1" ht="12.75" x14ac:dyDescent="0.2">
      <c r="B13" s="22"/>
      <c r="C13" s="24" t="s">
        <v>63</v>
      </c>
      <c r="D13" s="24"/>
      <c r="E13" s="34" t="s">
        <v>52</v>
      </c>
      <c r="F13" s="26">
        <f>SUM(F14)</f>
        <v>2300</v>
      </c>
      <c r="G13" s="26">
        <f>SUM(G14)</f>
        <v>2600</v>
      </c>
      <c r="H13" s="12">
        <f t="shared" si="0"/>
        <v>1.1304347826086956</v>
      </c>
      <c r="M13" s="61"/>
      <c r="N13" s="61"/>
      <c r="O13" s="61"/>
      <c r="P13" s="61"/>
      <c r="Q13" s="61"/>
      <c r="R13" s="61"/>
    </row>
    <row r="14" spans="2:20" s="1" customFormat="1" ht="38.25" x14ac:dyDescent="0.2">
      <c r="B14" s="22"/>
      <c r="C14" s="24"/>
      <c r="D14" s="24" t="s">
        <v>64</v>
      </c>
      <c r="E14" s="34" t="s">
        <v>65</v>
      </c>
      <c r="F14" s="26">
        <v>2300</v>
      </c>
      <c r="G14" s="26">
        <v>2600</v>
      </c>
      <c r="H14" s="12">
        <f t="shared" si="0"/>
        <v>1.1304347826086956</v>
      </c>
      <c r="M14" s="61"/>
      <c r="N14" s="61"/>
      <c r="O14" s="61"/>
      <c r="P14" s="61"/>
      <c r="Q14" s="61"/>
      <c r="R14" s="61"/>
      <c r="S14" s="6"/>
      <c r="T14" s="7"/>
    </row>
    <row r="15" spans="2:20" s="1" customFormat="1" ht="12.75" x14ac:dyDescent="0.2">
      <c r="B15" s="22" t="s">
        <v>66</v>
      </c>
      <c r="C15" s="24"/>
      <c r="D15" s="24"/>
      <c r="E15" s="40" t="s">
        <v>67</v>
      </c>
      <c r="F15" s="21">
        <f>SUM(F16)</f>
        <v>32725</v>
      </c>
      <c r="G15" s="21">
        <f>SUM(G16)</f>
        <v>0</v>
      </c>
      <c r="H15" s="44">
        <f t="shared" ref="H15:H85" si="1">G15/F15</f>
        <v>0</v>
      </c>
      <c r="M15" s="61"/>
      <c r="N15" s="61"/>
      <c r="O15" s="61"/>
      <c r="P15" s="61"/>
      <c r="Q15" s="61"/>
      <c r="R15" s="61"/>
      <c r="S15" s="6"/>
      <c r="T15" s="7"/>
    </row>
    <row r="16" spans="2:20" s="1" customFormat="1" ht="12.75" x14ac:dyDescent="0.2">
      <c r="B16" s="22"/>
      <c r="C16" s="24" t="s">
        <v>68</v>
      </c>
      <c r="D16" s="24"/>
      <c r="E16" s="34" t="s">
        <v>69</v>
      </c>
      <c r="F16" s="26">
        <f>SUM(F17:F19)</f>
        <v>32725</v>
      </c>
      <c r="G16" s="26">
        <f>SUM(G17:G19)</f>
        <v>0</v>
      </c>
      <c r="H16" s="12">
        <f t="shared" si="1"/>
        <v>0</v>
      </c>
      <c r="M16" s="61"/>
      <c r="N16" s="61"/>
      <c r="O16" s="61"/>
      <c r="P16" s="61"/>
      <c r="Q16" s="61"/>
      <c r="R16" s="61"/>
      <c r="S16" s="6"/>
      <c r="T16" s="7"/>
    </row>
    <row r="17" spans="2:20" s="1" customFormat="1" ht="12.75" x14ac:dyDescent="0.2">
      <c r="B17" s="22"/>
      <c r="C17" s="24"/>
      <c r="D17" s="24" t="s">
        <v>82</v>
      </c>
      <c r="E17" s="5" t="s">
        <v>83</v>
      </c>
      <c r="F17" s="26">
        <v>100</v>
      </c>
      <c r="G17" s="26">
        <v>0</v>
      </c>
      <c r="H17" s="12">
        <f t="shared" si="1"/>
        <v>0</v>
      </c>
      <c r="M17" s="61"/>
      <c r="N17" s="61"/>
      <c r="O17" s="61"/>
      <c r="P17" s="61"/>
      <c r="Q17" s="61"/>
      <c r="R17" s="61"/>
      <c r="S17" s="6"/>
      <c r="T17" s="7"/>
    </row>
    <row r="18" spans="2:20" s="1" customFormat="1" ht="63.75" x14ac:dyDescent="0.2">
      <c r="B18" s="22"/>
      <c r="C18" s="24"/>
      <c r="D18" s="24" t="s">
        <v>70</v>
      </c>
      <c r="E18" s="5" t="s">
        <v>73</v>
      </c>
      <c r="F18" s="26">
        <v>30935</v>
      </c>
      <c r="G18" s="26">
        <v>0</v>
      </c>
      <c r="H18" s="12">
        <f t="shared" si="1"/>
        <v>0</v>
      </c>
      <c r="M18" s="61"/>
      <c r="N18" s="61"/>
      <c r="O18" s="61"/>
      <c r="P18" s="61"/>
      <c r="Q18" s="61"/>
      <c r="R18" s="61"/>
      <c r="S18" s="6"/>
      <c r="T18" s="7"/>
    </row>
    <row r="19" spans="2:20" s="1" customFormat="1" ht="63.75" x14ac:dyDescent="0.2">
      <c r="B19" s="22"/>
      <c r="C19" s="24"/>
      <c r="D19" s="24" t="s">
        <v>71</v>
      </c>
      <c r="E19" s="5" t="s">
        <v>73</v>
      </c>
      <c r="F19" s="26">
        <v>1690</v>
      </c>
      <c r="G19" s="26">
        <v>0</v>
      </c>
      <c r="H19" s="12">
        <f t="shared" si="1"/>
        <v>0</v>
      </c>
      <c r="M19" s="61"/>
      <c r="N19" s="61"/>
      <c r="O19" s="61"/>
      <c r="P19" s="61"/>
      <c r="Q19" s="61"/>
      <c r="R19" s="61"/>
      <c r="S19" s="6"/>
      <c r="T19" s="7"/>
    </row>
    <row r="20" spans="2:20" s="1" customFormat="1" ht="12.75" x14ac:dyDescent="0.2">
      <c r="B20" s="22" t="s">
        <v>74</v>
      </c>
      <c r="C20" s="22"/>
      <c r="D20" s="22"/>
      <c r="E20" s="40" t="s">
        <v>75</v>
      </c>
      <c r="F20" s="21">
        <f>SUM(F21,F27,F24)</f>
        <v>1595889</v>
      </c>
      <c r="G20" s="21">
        <f>SUM(G21,G27,G24)</f>
        <v>2427000</v>
      </c>
      <c r="H20" s="44">
        <f t="shared" si="1"/>
        <v>1.5207824604342783</v>
      </c>
      <c r="M20" s="61"/>
      <c r="N20" s="61"/>
      <c r="O20" s="61"/>
      <c r="P20" s="61"/>
      <c r="Q20" s="61"/>
      <c r="R20" s="61"/>
      <c r="S20" s="6"/>
      <c r="T20" s="7"/>
    </row>
    <row r="21" spans="2:20" s="1" customFormat="1" ht="12.75" x14ac:dyDescent="0.2">
      <c r="B21" s="22"/>
      <c r="C21" s="24" t="s">
        <v>76</v>
      </c>
      <c r="D21" s="22"/>
      <c r="E21" s="34" t="s">
        <v>77</v>
      </c>
      <c r="F21" s="26">
        <f>SUM(F22:F23)</f>
        <v>47004</v>
      </c>
      <c r="G21" s="26">
        <f>SUM(G22:G23)</f>
        <v>82000</v>
      </c>
      <c r="H21" s="12">
        <f t="shared" si="1"/>
        <v>1.7445323802229598</v>
      </c>
      <c r="M21" s="61"/>
      <c r="N21" s="61"/>
      <c r="O21" s="61"/>
      <c r="P21" s="61"/>
      <c r="Q21" s="61"/>
      <c r="R21" s="61"/>
      <c r="S21" s="6"/>
      <c r="T21" s="7"/>
    </row>
    <row r="22" spans="2:20" s="1" customFormat="1" ht="12.75" x14ac:dyDescent="0.2">
      <c r="B22" s="22"/>
      <c r="C22" s="24"/>
      <c r="D22" s="24" t="s">
        <v>78</v>
      </c>
      <c r="E22" s="34" t="s">
        <v>79</v>
      </c>
      <c r="F22" s="26">
        <v>47000</v>
      </c>
      <c r="G22" s="26">
        <v>82000</v>
      </c>
      <c r="H22" s="12">
        <f t="shared" si="1"/>
        <v>1.7446808510638299</v>
      </c>
      <c r="M22" s="61"/>
      <c r="N22" s="61"/>
      <c r="O22" s="61"/>
      <c r="P22" s="61"/>
      <c r="Q22" s="61"/>
      <c r="R22" s="61"/>
      <c r="S22" s="6"/>
      <c r="T22" s="7"/>
    </row>
    <row r="23" spans="2:20" s="1" customFormat="1" ht="12.75" x14ac:dyDescent="0.2">
      <c r="B23" s="22"/>
      <c r="C23" s="24"/>
      <c r="D23" s="24" t="s">
        <v>82</v>
      </c>
      <c r="E23" s="5" t="s">
        <v>83</v>
      </c>
      <c r="F23" s="26">
        <v>4</v>
      </c>
      <c r="G23" s="26">
        <v>0</v>
      </c>
      <c r="H23" s="12">
        <f t="shared" si="1"/>
        <v>0</v>
      </c>
      <c r="M23" s="61"/>
      <c r="N23" s="61"/>
      <c r="O23" s="61"/>
      <c r="P23" s="61"/>
      <c r="Q23" s="61"/>
      <c r="R23" s="61"/>
      <c r="S23" s="6"/>
      <c r="T23" s="7"/>
    </row>
    <row r="24" spans="2:20" s="1" customFormat="1" ht="12.75" x14ac:dyDescent="0.2">
      <c r="B24" s="22"/>
      <c r="C24" s="24" t="s">
        <v>292</v>
      </c>
      <c r="D24" s="24"/>
      <c r="E24" s="5" t="s">
        <v>84</v>
      </c>
      <c r="F24" s="26">
        <f>SUM(F25:F26)</f>
        <v>1543885</v>
      </c>
      <c r="G24" s="26">
        <f>SUM(G25)</f>
        <v>2345000</v>
      </c>
      <c r="H24" s="12">
        <f t="shared" si="1"/>
        <v>1.5188955135907143</v>
      </c>
      <c r="M24" s="61"/>
      <c r="N24" s="61"/>
      <c r="O24" s="61"/>
      <c r="P24" s="61"/>
      <c r="Q24" s="61"/>
      <c r="R24" s="61"/>
      <c r="S24" s="6"/>
      <c r="T24" s="7"/>
    </row>
    <row r="25" spans="2:20" s="1" customFormat="1" ht="12.75" x14ac:dyDescent="0.2">
      <c r="B25" s="22"/>
      <c r="C25" s="24"/>
      <c r="D25" s="24" t="s">
        <v>142</v>
      </c>
      <c r="E25" s="5" t="s">
        <v>143</v>
      </c>
      <c r="F25" s="26">
        <v>1440188</v>
      </c>
      <c r="G25" s="26">
        <v>2345000</v>
      </c>
      <c r="H25" s="12">
        <f t="shared" si="1"/>
        <v>1.6282596438798267</v>
      </c>
      <c r="M25" s="61"/>
      <c r="N25" s="61"/>
      <c r="O25" s="61"/>
      <c r="P25" s="61"/>
      <c r="Q25" s="61"/>
      <c r="R25" s="61"/>
      <c r="S25" s="6"/>
      <c r="T25" s="7"/>
    </row>
    <row r="26" spans="2:20" s="1" customFormat="1" ht="25.5" x14ac:dyDescent="0.2">
      <c r="B26" s="22"/>
      <c r="C26" s="24"/>
      <c r="D26" s="24" t="s">
        <v>294</v>
      </c>
      <c r="E26" s="5" t="s">
        <v>295</v>
      </c>
      <c r="F26" s="26">
        <v>103697</v>
      </c>
      <c r="G26" s="26">
        <v>0</v>
      </c>
      <c r="H26" s="12">
        <f t="shared" si="1"/>
        <v>0</v>
      </c>
      <c r="M26" s="61"/>
      <c r="N26" s="61"/>
      <c r="O26" s="61"/>
      <c r="P26" s="61"/>
      <c r="Q26" s="61"/>
      <c r="R26" s="61"/>
      <c r="S26" s="6"/>
      <c r="T26" s="7"/>
    </row>
    <row r="27" spans="2:20" s="1" customFormat="1" ht="12.75" x14ac:dyDescent="0.2">
      <c r="B27" s="22"/>
      <c r="C27" s="24" t="s">
        <v>89</v>
      </c>
      <c r="D27" s="24"/>
      <c r="E27" s="31" t="s">
        <v>90</v>
      </c>
      <c r="F27" s="26">
        <f>SUM(M21,F28)</f>
        <v>5000</v>
      </c>
      <c r="G27" s="26">
        <f>SUM(N21,G28)</f>
        <v>0</v>
      </c>
      <c r="H27" s="12">
        <f t="shared" si="1"/>
        <v>0</v>
      </c>
      <c r="M27" s="61"/>
      <c r="N27" s="61"/>
      <c r="O27" s="61"/>
      <c r="P27" s="61"/>
      <c r="Q27" s="61"/>
      <c r="R27" s="61"/>
      <c r="S27" s="6"/>
      <c r="T27" s="7"/>
    </row>
    <row r="28" spans="2:20" s="1" customFormat="1" ht="12.75" x14ac:dyDescent="0.2">
      <c r="B28" s="22"/>
      <c r="C28" s="24"/>
      <c r="D28" s="24" t="s">
        <v>115</v>
      </c>
      <c r="E28" s="31" t="s">
        <v>116</v>
      </c>
      <c r="F28" s="26">
        <v>5000</v>
      </c>
      <c r="G28" s="26">
        <v>0</v>
      </c>
      <c r="H28" s="12">
        <f t="shared" si="1"/>
        <v>0</v>
      </c>
      <c r="M28" s="61"/>
      <c r="N28" s="61"/>
      <c r="O28" s="61"/>
      <c r="P28" s="61"/>
      <c r="Q28" s="61"/>
      <c r="R28" s="61"/>
      <c r="S28" s="6"/>
      <c r="T28" s="7"/>
    </row>
    <row r="29" spans="2:20" s="1" customFormat="1" ht="12.75" x14ac:dyDescent="0.2">
      <c r="B29" s="22" t="s">
        <v>93</v>
      </c>
      <c r="C29" s="22"/>
      <c r="D29" s="22"/>
      <c r="E29" s="33" t="s">
        <v>94</v>
      </c>
      <c r="F29" s="21">
        <f>SUM(F30)</f>
        <v>20647</v>
      </c>
      <c r="G29" s="21">
        <f>SUM(G30)</f>
        <v>8000</v>
      </c>
      <c r="H29" s="44">
        <f t="shared" si="1"/>
        <v>0.38746549135467623</v>
      </c>
      <c r="M29" s="61"/>
      <c r="N29" s="61"/>
      <c r="O29" s="61"/>
      <c r="P29" s="61"/>
      <c r="Q29" s="61"/>
      <c r="R29" s="61"/>
      <c r="S29" s="6"/>
      <c r="T29" s="7"/>
    </row>
    <row r="30" spans="2:20" s="1" customFormat="1" ht="12.75" x14ac:dyDescent="0.2">
      <c r="B30" s="22"/>
      <c r="C30" s="24" t="s">
        <v>95</v>
      </c>
      <c r="D30" s="22"/>
      <c r="E30" s="5" t="s">
        <v>96</v>
      </c>
      <c r="F30" s="26">
        <f>SUM(F31:F36)</f>
        <v>20647</v>
      </c>
      <c r="G30" s="26">
        <f>SUM(G31:G35)</f>
        <v>8000</v>
      </c>
      <c r="H30" s="12">
        <f t="shared" si="1"/>
        <v>0.38746549135467623</v>
      </c>
      <c r="M30" s="61"/>
      <c r="N30" s="61"/>
      <c r="O30" s="61"/>
      <c r="P30" s="61"/>
      <c r="Q30" s="61"/>
      <c r="R30" s="61"/>
      <c r="S30" s="6"/>
      <c r="T30" s="7"/>
    </row>
    <row r="31" spans="2:20" s="1" customFormat="1" ht="12.75" x14ac:dyDescent="0.2">
      <c r="B31" s="22"/>
      <c r="C31" s="24"/>
      <c r="D31" s="24" t="s">
        <v>78</v>
      </c>
      <c r="E31" s="5" t="s">
        <v>97</v>
      </c>
      <c r="F31" s="26">
        <v>11819</v>
      </c>
      <c r="G31" s="26">
        <v>8000</v>
      </c>
      <c r="H31" s="12">
        <f t="shared" si="1"/>
        <v>0.67687621626195105</v>
      </c>
      <c r="M31" s="61"/>
      <c r="N31" s="61"/>
      <c r="O31" s="61"/>
      <c r="P31" s="61"/>
      <c r="Q31" s="61"/>
      <c r="R31" s="61"/>
      <c r="S31" s="6"/>
      <c r="T31" s="7"/>
    </row>
    <row r="32" spans="2:20" s="1" customFormat="1" ht="51" x14ac:dyDescent="0.2">
      <c r="B32" s="22"/>
      <c r="C32" s="24"/>
      <c r="D32" s="24" t="s">
        <v>80</v>
      </c>
      <c r="E32" s="5" t="s">
        <v>81</v>
      </c>
      <c r="F32" s="26">
        <v>6027</v>
      </c>
      <c r="G32" s="26">
        <v>0</v>
      </c>
      <c r="H32" s="12">
        <f t="shared" si="1"/>
        <v>0</v>
      </c>
      <c r="M32" s="61"/>
      <c r="N32" s="61"/>
      <c r="O32" s="61"/>
      <c r="P32" s="61"/>
      <c r="Q32" s="61"/>
      <c r="R32" s="61"/>
      <c r="S32" s="6"/>
      <c r="T32" s="7"/>
    </row>
    <row r="33" spans="2:20" s="1" customFormat="1" ht="63.75" x14ac:dyDescent="0.2">
      <c r="B33" s="22"/>
      <c r="C33" s="24"/>
      <c r="D33" s="24" t="s">
        <v>286</v>
      </c>
      <c r="E33" s="27" t="s">
        <v>287</v>
      </c>
      <c r="F33" s="26">
        <v>45</v>
      </c>
      <c r="G33" s="26">
        <v>0</v>
      </c>
      <c r="H33" s="12">
        <f t="shared" si="1"/>
        <v>0</v>
      </c>
      <c r="M33" s="61"/>
      <c r="N33" s="61"/>
      <c r="O33" s="61"/>
      <c r="P33" s="61"/>
      <c r="Q33" s="61"/>
      <c r="R33" s="61"/>
      <c r="S33" s="6"/>
      <c r="T33" s="7"/>
    </row>
    <row r="34" spans="2:20" s="1" customFormat="1" ht="12.75" x14ac:dyDescent="0.2">
      <c r="B34" s="22"/>
      <c r="C34" s="24"/>
      <c r="D34" s="24" t="s">
        <v>82</v>
      </c>
      <c r="E34" s="5" t="s">
        <v>83</v>
      </c>
      <c r="F34" s="26">
        <v>139</v>
      </c>
      <c r="G34" s="26">
        <v>0</v>
      </c>
      <c r="H34" s="12">
        <f t="shared" si="1"/>
        <v>0</v>
      </c>
      <c r="M34" s="61"/>
      <c r="N34" s="61"/>
      <c r="O34" s="61"/>
      <c r="P34" s="61"/>
      <c r="Q34" s="61"/>
      <c r="R34" s="61"/>
      <c r="S34" s="6"/>
      <c r="T34" s="7"/>
    </row>
    <row r="35" spans="2:20" s="1" customFormat="1" ht="12.75" x14ac:dyDescent="0.2">
      <c r="B35" s="22"/>
      <c r="C35" s="24"/>
      <c r="D35" s="24" t="s">
        <v>125</v>
      </c>
      <c r="E35" s="31" t="s">
        <v>297</v>
      </c>
      <c r="F35" s="26">
        <v>522</v>
      </c>
      <c r="G35" s="26">
        <v>0</v>
      </c>
      <c r="H35" s="12">
        <f t="shared" si="1"/>
        <v>0</v>
      </c>
      <c r="M35" s="61"/>
      <c r="N35" s="61"/>
      <c r="O35" s="61"/>
      <c r="P35" s="61"/>
      <c r="Q35" s="61"/>
      <c r="R35" s="61"/>
      <c r="S35" s="6"/>
      <c r="T35" s="7"/>
    </row>
    <row r="36" spans="2:20" s="1" customFormat="1" ht="25.5" x14ac:dyDescent="0.2">
      <c r="B36" s="22"/>
      <c r="C36" s="24"/>
      <c r="D36" s="24" t="s">
        <v>294</v>
      </c>
      <c r="E36" s="5" t="s">
        <v>295</v>
      </c>
      <c r="F36" s="26">
        <v>2095</v>
      </c>
      <c r="G36" s="26">
        <v>0</v>
      </c>
      <c r="H36" s="12">
        <f t="shared" si="1"/>
        <v>0</v>
      </c>
      <c r="M36" s="61"/>
      <c r="N36" s="61"/>
      <c r="O36" s="61"/>
      <c r="P36" s="61"/>
      <c r="Q36" s="61"/>
      <c r="R36" s="61"/>
      <c r="S36" s="6"/>
      <c r="T36" s="7"/>
    </row>
    <row r="37" spans="2:20" s="1" customFormat="1" ht="12.75" x14ac:dyDescent="0.2">
      <c r="B37" s="22" t="s">
        <v>99</v>
      </c>
      <c r="C37" s="24"/>
      <c r="D37" s="24"/>
      <c r="E37" s="36" t="s">
        <v>100</v>
      </c>
      <c r="F37" s="21">
        <f>SUM(F38)</f>
        <v>4189731</v>
      </c>
      <c r="G37" s="21">
        <f>SUM(G38)</f>
        <v>3831000</v>
      </c>
      <c r="H37" s="44">
        <f t="shared" si="1"/>
        <v>0.91437851260617931</v>
      </c>
      <c r="M37" s="61"/>
      <c r="N37" s="61"/>
      <c r="O37" s="61"/>
      <c r="P37" s="61"/>
      <c r="Q37" s="61"/>
      <c r="R37" s="61"/>
      <c r="S37" s="6"/>
      <c r="T37" s="7"/>
    </row>
    <row r="38" spans="2:20" s="1" customFormat="1" ht="12.75" x14ac:dyDescent="0.2">
      <c r="B38" s="22"/>
      <c r="C38" s="24" t="s">
        <v>101</v>
      </c>
      <c r="D38" s="24"/>
      <c r="E38" s="31" t="s">
        <v>102</v>
      </c>
      <c r="F38" s="26">
        <f>SUM(F39:F49)</f>
        <v>4189731</v>
      </c>
      <c r="G38" s="26">
        <f>SUM(G39:G49)</f>
        <v>3831000</v>
      </c>
      <c r="H38" s="12">
        <f t="shared" si="1"/>
        <v>0.91437851260617931</v>
      </c>
      <c r="M38" s="61"/>
      <c r="N38" s="61"/>
      <c r="O38" s="61"/>
      <c r="P38" s="61"/>
      <c r="Q38" s="61"/>
      <c r="R38" s="61"/>
      <c r="S38" s="6"/>
      <c r="T38" s="7"/>
    </row>
    <row r="39" spans="2:20" s="1" customFormat="1" ht="25.5" x14ac:dyDescent="0.2">
      <c r="B39" s="22"/>
      <c r="C39" s="24"/>
      <c r="D39" s="24" t="s">
        <v>103</v>
      </c>
      <c r="E39" s="5" t="s">
        <v>104</v>
      </c>
      <c r="F39" s="26">
        <v>254380</v>
      </c>
      <c r="G39" s="26">
        <v>245000</v>
      </c>
      <c r="H39" s="12">
        <f t="shared" si="1"/>
        <v>0.96312603192074853</v>
      </c>
      <c r="M39" s="61"/>
      <c r="N39" s="61"/>
      <c r="O39" s="61"/>
      <c r="P39" s="61"/>
      <c r="Q39" s="61"/>
      <c r="R39" s="61"/>
      <c r="S39" s="6"/>
      <c r="T39" s="7"/>
    </row>
    <row r="40" spans="2:20" s="1" customFormat="1" ht="38.25" x14ac:dyDescent="0.2">
      <c r="B40" s="22"/>
      <c r="C40" s="24"/>
      <c r="D40" s="24" t="s">
        <v>64</v>
      </c>
      <c r="E40" s="5" t="s">
        <v>65</v>
      </c>
      <c r="F40" s="26">
        <v>227000</v>
      </c>
      <c r="G40" s="26">
        <v>100000</v>
      </c>
      <c r="H40" s="12">
        <f t="shared" si="1"/>
        <v>0.44052863436123346</v>
      </c>
      <c r="M40" s="61"/>
      <c r="N40" s="61"/>
      <c r="O40" s="61"/>
      <c r="P40" s="61"/>
      <c r="Q40" s="61"/>
      <c r="R40" s="61"/>
      <c r="S40" s="6"/>
      <c r="T40" s="7"/>
    </row>
    <row r="41" spans="2:20" s="1" customFormat="1" ht="25.5" x14ac:dyDescent="0.2">
      <c r="B41" s="22"/>
      <c r="C41" s="24"/>
      <c r="D41" s="24" t="s">
        <v>105</v>
      </c>
      <c r="E41" s="5" t="s">
        <v>106</v>
      </c>
      <c r="F41" s="26">
        <v>1761682</v>
      </c>
      <c r="G41" s="26">
        <v>1760000</v>
      </c>
      <c r="H41" s="12">
        <f t="shared" si="1"/>
        <v>0.99904523063753847</v>
      </c>
      <c r="M41" s="61"/>
      <c r="N41" s="61"/>
      <c r="O41" s="61"/>
      <c r="P41" s="61"/>
      <c r="Q41" s="61"/>
      <c r="R41" s="61"/>
      <c r="S41" s="6"/>
      <c r="T41" s="7"/>
    </row>
    <row r="42" spans="2:20" s="1" customFormat="1" ht="38.25" x14ac:dyDescent="0.2">
      <c r="B42" s="22"/>
      <c r="C42" s="24"/>
      <c r="D42" s="24" t="s">
        <v>107</v>
      </c>
      <c r="E42" s="5" t="s">
        <v>108</v>
      </c>
      <c r="F42" s="26">
        <v>500</v>
      </c>
      <c r="G42" s="26">
        <v>0</v>
      </c>
      <c r="H42" s="12">
        <f t="shared" si="1"/>
        <v>0</v>
      </c>
      <c r="M42" s="61"/>
      <c r="N42" s="61"/>
      <c r="O42" s="61"/>
      <c r="P42" s="61"/>
      <c r="Q42" s="61"/>
      <c r="R42" s="61"/>
      <c r="S42" s="6"/>
      <c r="T42" s="7"/>
    </row>
    <row r="43" spans="2:20" s="1" customFormat="1" ht="25.5" x14ac:dyDescent="0.2">
      <c r="B43" s="22"/>
      <c r="C43" s="24"/>
      <c r="D43" s="24" t="s">
        <v>109</v>
      </c>
      <c r="E43" s="5" t="s">
        <v>110</v>
      </c>
      <c r="F43" s="26">
        <v>5400</v>
      </c>
      <c r="G43" s="26">
        <v>0</v>
      </c>
      <c r="H43" s="12">
        <f t="shared" si="1"/>
        <v>0</v>
      </c>
      <c r="M43" s="61"/>
      <c r="N43" s="61"/>
      <c r="O43" s="61"/>
      <c r="P43" s="61"/>
      <c r="Q43" s="61"/>
      <c r="R43" s="61"/>
      <c r="S43" s="6"/>
      <c r="T43" s="7"/>
    </row>
    <row r="44" spans="2:20" s="1" customFormat="1" ht="12.75" x14ac:dyDescent="0.2">
      <c r="B44" s="22"/>
      <c r="C44" s="24"/>
      <c r="D44" s="24" t="s">
        <v>78</v>
      </c>
      <c r="E44" s="5" t="s">
        <v>97</v>
      </c>
      <c r="F44" s="26">
        <v>850000</v>
      </c>
      <c r="G44" s="26">
        <v>850000</v>
      </c>
      <c r="H44" s="12">
        <f t="shared" si="1"/>
        <v>1</v>
      </c>
      <c r="M44" s="61"/>
      <c r="N44" s="61"/>
      <c r="O44" s="61"/>
      <c r="P44" s="61"/>
      <c r="Q44" s="61"/>
      <c r="R44" s="61"/>
      <c r="S44" s="6"/>
      <c r="T44" s="7"/>
    </row>
    <row r="45" spans="2:20" s="1" customFormat="1" ht="51" x14ac:dyDescent="0.2">
      <c r="B45" s="22"/>
      <c r="C45" s="24"/>
      <c r="D45" s="24" t="s">
        <v>80</v>
      </c>
      <c r="E45" s="5" t="s">
        <v>81</v>
      </c>
      <c r="F45" s="26">
        <v>300000</v>
      </c>
      <c r="G45" s="26">
        <v>220500</v>
      </c>
      <c r="H45" s="12">
        <f t="shared" si="1"/>
        <v>0.73499999999999999</v>
      </c>
      <c r="M45" s="61"/>
      <c r="N45" s="61"/>
      <c r="O45" s="61"/>
      <c r="P45" s="61"/>
      <c r="Q45" s="61"/>
      <c r="R45" s="61"/>
      <c r="S45" s="6"/>
      <c r="T45" s="7"/>
    </row>
    <row r="46" spans="2:20" s="1" customFormat="1" ht="12.75" x14ac:dyDescent="0.2">
      <c r="B46" s="22"/>
      <c r="C46" s="24"/>
      <c r="D46" s="24" t="s">
        <v>82</v>
      </c>
      <c r="E46" s="5" t="s">
        <v>83</v>
      </c>
      <c r="F46" s="26">
        <v>5000</v>
      </c>
      <c r="G46" s="26">
        <v>20000</v>
      </c>
      <c r="H46" s="12">
        <f t="shared" si="1"/>
        <v>4</v>
      </c>
      <c r="M46" s="61"/>
      <c r="N46" s="61"/>
      <c r="O46" s="61"/>
      <c r="P46" s="61"/>
      <c r="Q46" s="61"/>
      <c r="R46" s="61"/>
      <c r="S46" s="6"/>
      <c r="T46" s="7"/>
    </row>
    <row r="47" spans="2:20" s="1" customFormat="1" ht="12.75" x14ac:dyDescent="0.2">
      <c r="B47" s="22"/>
      <c r="C47" s="24"/>
      <c r="D47" s="24" t="s">
        <v>125</v>
      </c>
      <c r="E47" s="31" t="s">
        <v>297</v>
      </c>
      <c r="F47" s="26">
        <v>20769</v>
      </c>
      <c r="G47" s="26">
        <v>0</v>
      </c>
      <c r="H47" s="12">
        <f t="shared" si="1"/>
        <v>0</v>
      </c>
      <c r="M47" s="61"/>
      <c r="N47" s="61"/>
      <c r="O47" s="61"/>
      <c r="P47" s="61"/>
      <c r="Q47" s="61"/>
      <c r="R47" s="61"/>
      <c r="S47" s="6"/>
      <c r="T47" s="7"/>
    </row>
    <row r="48" spans="2:20" s="1" customFormat="1" ht="12.75" x14ac:dyDescent="0.2">
      <c r="B48" s="22"/>
      <c r="C48" s="24"/>
      <c r="D48" s="24" t="s">
        <v>115</v>
      </c>
      <c r="E48" s="31" t="s">
        <v>116</v>
      </c>
      <c r="F48" s="26">
        <v>15000</v>
      </c>
      <c r="G48" s="26">
        <v>0</v>
      </c>
      <c r="H48" s="12">
        <f t="shared" si="1"/>
        <v>0</v>
      </c>
      <c r="M48" s="61"/>
      <c r="N48" s="61"/>
      <c r="O48" s="61"/>
      <c r="P48" s="61"/>
      <c r="Q48" s="61"/>
      <c r="R48" s="61"/>
      <c r="S48" s="6"/>
      <c r="T48" s="7"/>
    </row>
    <row r="49" spans="2:20" s="1" customFormat="1" ht="38.25" x14ac:dyDescent="0.2">
      <c r="B49" s="22"/>
      <c r="C49" s="24"/>
      <c r="D49" s="24" t="s">
        <v>119</v>
      </c>
      <c r="E49" s="5" t="s">
        <v>120</v>
      </c>
      <c r="F49" s="26">
        <v>750000</v>
      </c>
      <c r="G49" s="26">
        <v>635500</v>
      </c>
      <c r="H49" s="12">
        <f t="shared" si="1"/>
        <v>0.84733333333333338</v>
      </c>
      <c r="M49" s="61"/>
      <c r="N49" s="61"/>
      <c r="O49" s="61"/>
      <c r="P49" s="61"/>
      <c r="Q49" s="61"/>
      <c r="R49" s="61"/>
      <c r="S49" s="6"/>
      <c r="T49" s="7"/>
    </row>
    <row r="50" spans="2:20" s="1" customFormat="1" ht="12.75" x14ac:dyDescent="0.2">
      <c r="B50" s="22" t="s">
        <v>123</v>
      </c>
      <c r="C50" s="24"/>
      <c r="D50" s="24"/>
      <c r="E50" s="33" t="s">
        <v>124</v>
      </c>
      <c r="F50" s="21">
        <f>SUM(F51,F53,F56)</f>
        <v>324001</v>
      </c>
      <c r="G50" s="21">
        <f>SUM(G51,G53,G56)</f>
        <v>447500</v>
      </c>
      <c r="H50" s="44">
        <f t="shared" si="1"/>
        <v>1.3811685766401955</v>
      </c>
      <c r="M50" s="61"/>
      <c r="N50" s="61"/>
      <c r="O50" s="61"/>
      <c r="P50" s="61"/>
      <c r="Q50" s="61"/>
      <c r="R50" s="61"/>
      <c r="S50" s="6"/>
      <c r="T50" s="7"/>
    </row>
    <row r="51" spans="2:20" s="1" customFormat="1" ht="12.75" x14ac:dyDescent="0.2">
      <c r="B51" s="22"/>
      <c r="C51" s="24" t="s">
        <v>129</v>
      </c>
      <c r="D51" s="24"/>
      <c r="E51" s="5" t="s">
        <v>298</v>
      </c>
      <c r="F51" s="26">
        <f>SUM(F52:F52)</f>
        <v>1</v>
      </c>
      <c r="G51" s="26">
        <f>SUM(G52:G52)</f>
        <v>0</v>
      </c>
      <c r="H51" s="12">
        <f t="shared" si="1"/>
        <v>0</v>
      </c>
      <c r="M51" s="61"/>
      <c r="N51" s="61"/>
      <c r="O51" s="61"/>
      <c r="P51" s="61"/>
      <c r="Q51" s="61"/>
      <c r="R51" s="61"/>
      <c r="S51" s="6"/>
      <c r="T51" s="7"/>
    </row>
    <row r="52" spans="2:20" s="1" customFormat="1" ht="38.25" x14ac:dyDescent="0.2">
      <c r="B52" s="22"/>
      <c r="C52" s="24"/>
      <c r="D52" s="24" t="s">
        <v>119</v>
      </c>
      <c r="E52" s="5" t="s">
        <v>120</v>
      </c>
      <c r="F52" s="26">
        <v>1</v>
      </c>
      <c r="G52" s="26">
        <v>0</v>
      </c>
      <c r="H52" s="12">
        <f t="shared" si="1"/>
        <v>0</v>
      </c>
      <c r="M52" s="61"/>
      <c r="N52" s="61"/>
      <c r="O52" s="61"/>
      <c r="P52" s="61"/>
      <c r="Q52" s="61"/>
      <c r="R52" s="61"/>
      <c r="S52" s="6"/>
      <c r="T52" s="7"/>
    </row>
    <row r="53" spans="2:20" s="1" customFormat="1" ht="12.75" x14ac:dyDescent="0.2">
      <c r="B53" s="22"/>
      <c r="C53" s="24" t="s">
        <v>131</v>
      </c>
      <c r="D53" s="24"/>
      <c r="E53" s="5" t="s">
        <v>132</v>
      </c>
      <c r="F53" s="26">
        <f>SUM(F54:F55)</f>
        <v>124000</v>
      </c>
      <c r="G53" s="26">
        <f>SUM(G54:G55)</f>
        <v>247500</v>
      </c>
      <c r="H53" s="12">
        <f t="shared" si="1"/>
        <v>1.9959677419354838</v>
      </c>
      <c r="M53" s="61"/>
      <c r="N53" s="61"/>
      <c r="O53" s="61"/>
      <c r="P53" s="61"/>
      <c r="Q53" s="61"/>
      <c r="R53" s="61"/>
      <c r="S53" s="6"/>
      <c r="T53" s="7"/>
    </row>
    <row r="54" spans="2:20" s="1" customFormat="1" ht="38.25" x14ac:dyDescent="0.2">
      <c r="B54" s="22"/>
      <c r="C54" s="24"/>
      <c r="D54" s="24" t="s">
        <v>64</v>
      </c>
      <c r="E54" s="5" t="s">
        <v>65</v>
      </c>
      <c r="F54" s="26">
        <v>80000</v>
      </c>
      <c r="G54" s="26">
        <v>200000</v>
      </c>
      <c r="H54" s="12">
        <f t="shared" si="1"/>
        <v>2.5</v>
      </c>
      <c r="M54" s="61"/>
      <c r="N54" s="61"/>
      <c r="O54" s="61"/>
      <c r="P54" s="61"/>
      <c r="Q54" s="61"/>
      <c r="R54" s="61"/>
      <c r="S54" s="6"/>
      <c r="T54" s="7"/>
    </row>
    <row r="55" spans="2:20" s="1" customFormat="1" ht="38.25" x14ac:dyDescent="0.2">
      <c r="B55" s="22"/>
      <c r="C55" s="24"/>
      <c r="D55" s="24" t="s">
        <v>133</v>
      </c>
      <c r="E55" s="5" t="s">
        <v>134</v>
      </c>
      <c r="F55" s="26">
        <v>44000</v>
      </c>
      <c r="G55" s="26">
        <v>47500</v>
      </c>
      <c r="H55" s="12">
        <f t="shared" si="1"/>
        <v>1.0795454545454546</v>
      </c>
      <c r="M55" s="61"/>
      <c r="N55" s="61"/>
      <c r="O55" s="61"/>
      <c r="P55" s="61"/>
      <c r="Q55" s="61"/>
      <c r="R55" s="61"/>
      <c r="S55" s="6"/>
      <c r="T55" s="7"/>
    </row>
    <row r="56" spans="2:20" s="1" customFormat="1" ht="12.75" x14ac:dyDescent="0.2">
      <c r="B56" s="22"/>
      <c r="C56" s="24" t="s">
        <v>135</v>
      </c>
      <c r="D56" s="24"/>
      <c r="E56" s="5" t="s">
        <v>52</v>
      </c>
      <c r="F56" s="26">
        <f>SUM(F57)</f>
        <v>200000</v>
      </c>
      <c r="G56" s="26">
        <f>SUM(G57)</f>
        <v>200000</v>
      </c>
      <c r="H56" s="12">
        <f t="shared" si="1"/>
        <v>1</v>
      </c>
      <c r="M56" s="61"/>
      <c r="N56" s="61"/>
      <c r="O56" s="61"/>
      <c r="P56" s="61"/>
      <c r="Q56" s="61"/>
      <c r="R56" s="61"/>
      <c r="S56" s="6"/>
      <c r="T56" s="7"/>
    </row>
    <row r="57" spans="2:20" s="1" customFormat="1" ht="12.75" x14ac:dyDescent="0.2">
      <c r="B57" s="22"/>
      <c r="C57" s="24"/>
      <c r="D57" s="24" t="s">
        <v>78</v>
      </c>
      <c r="E57" s="5" t="s">
        <v>97</v>
      </c>
      <c r="F57" s="26">
        <v>200000</v>
      </c>
      <c r="G57" s="26">
        <v>200000</v>
      </c>
      <c r="H57" s="12">
        <f t="shared" si="1"/>
        <v>1</v>
      </c>
      <c r="M57" s="61"/>
      <c r="N57" s="61"/>
      <c r="O57" s="61"/>
      <c r="P57" s="61"/>
      <c r="Q57" s="61"/>
      <c r="R57" s="61"/>
      <c r="S57" s="6"/>
      <c r="T57" s="7"/>
    </row>
    <row r="58" spans="2:20" s="1" customFormat="1" ht="12.75" x14ac:dyDescent="0.2">
      <c r="B58" s="22" t="s">
        <v>136</v>
      </c>
      <c r="C58" s="24"/>
      <c r="D58" s="24"/>
      <c r="E58" s="33" t="s">
        <v>137</v>
      </c>
      <c r="F58" s="21">
        <f>SUM(F59,F66,F77,F61,F75)</f>
        <v>2867149</v>
      </c>
      <c r="G58" s="21">
        <f>SUM(G59,G66,G77,G61)</f>
        <v>240318</v>
      </c>
      <c r="H58" s="44">
        <f t="shared" si="1"/>
        <v>8.3817757640080787E-2</v>
      </c>
      <c r="M58" s="61"/>
      <c r="N58" s="61"/>
      <c r="O58" s="61"/>
      <c r="P58" s="61"/>
      <c r="Q58" s="61"/>
      <c r="R58" s="61"/>
      <c r="S58" s="6"/>
      <c r="T58" s="7"/>
    </row>
    <row r="59" spans="2:20" s="1" customFormat="1" ht="12.75" x14ac:dyDescent="0.2">
      <c r="B59" s="22"/>
      <c r="C59" s="24" t="s">
        <v>138</v>
      </c>
      <c r="D59" s="24"/>
      <c r="E59" s="5" t="s">
        <v>139</v>
      </c>
      <c r="F59" s="26">
        <f>SUM(F60)</f>
        <v>200</v>
      </c>
      <c r="G59" s="26">
        <f>SUM(G60)</f>
        <v>300</v>
      </c>
      <c r="H59" s="12">
        <f t="shared" si="1"/>
        <v>1.5</v>
      </c>
      <c r="M59" s="61"/>
      <c r="N59" s="61"/>
      <c r="O59" s="61"/>
      <c r="P59" s="61"/>
      <c r="Q59" s="61"/>
      <c r="R59" s="61"/>
      <c r="S59" s="6"/>
      <c r="T59" s="7"/>
    </row>
    <row r="60" spans="2:20" s="1" customFormat="1" ht="38.25" x14ac:dyDescent="0.2">
      <c r="B60" s="22"/>
      <c r="C60" s="24"/>
      <c r="D60" s="24" t="s">
        <v>119</v>
      </c>
      <c r="E60" s="5" t="s">
        <v>120</v>
      </c>
      <c r="F60" s="26">
        <v>200</v>
      </c>
      <c r="G60" s="26">
        <v>300</v>
      </c>
      <c r="H60" s="12">
        <f t="shared" si="1"/>
        <v>1.5</v>
      </c>
      <c r="M60" s="61"/>
      <c r="N60" s="61"/>
      <c r="O60" s="61"/>
      <c r="P60" s="61"/>
      <c r="Q60" s="61"/>
      <c r="R60" s="61"/>
      <c r="S60" s="6"/>
      <c r="T60" s="7"/>
    </row>
    <row r="61" spans="2:20" s="1" customFormat="1" ht="12.75" x14ac:dyDescent="0.2">
      <c r="B61" s="22"/>
      <c r="C61" s="24" t="s">
        <v>299</v>
      </c>
      <c r="D61" s="24"/>
      <c r="E61" s="5" t="s">
        <v>300</v>
      </c>
      <c r="F61" s="26">
        <f>SUM(F62:F65)</f>
        <v>15046</v>
      </c>
      <c r="G61" s="26">
        <f>SUM(G62:G65)</f>
        <v>5000</v>
      </c>
      <c r="H61" s="12">
        <f t="shared" si="1"/>
        <v>0.33231423634188489</v>
      </c>
      <c r="M61" s="61"/>
      <c r="N61" s="61"/>
      <c r="O61" s="61"/>
      <c r="P61" s="61"/>
      <c r="Q61" s="61"/>
      <c r="R61" s="61"/>
      <c r="S61" s="6"/>
      <c r="T61" s="7"/>
    </row>
    <row r="62" spans="2:20" s="1" customFormat="1" ht="25.5" x14ac:dyDescent="0.2">
      <c r="B62" s="22"/>
      <c r="C62" s="24"/>
      <c r="D62" s="24" t="s">
        <v>156</v>
      </c>
      <c r="E62" s="5" t="s">
        <v>157</v>
      </c>
      <c r="F62" s="26">
        <v>12000</v>
      </c>
      <c r="G62" s="26">
        <v>4000</v>
      </c>
      <c r="H62" s="12">
        <f t="shared" si="1"/>
        <v>0.33333333333333331</v>
      </c>
      <c r="M62" s="61"/>
      <c r="N62" s="61"/>
      <c r="O62" s="61"/>
      <c r="P62" s="61"/>
      <c r="Q62" s="61"/>
      <c r="R62" s="61"/>
      <c r="S62" s="6"/>
      <c r="T62" s="7"/>
    </row>
    <row r="63" spans="2:20" s="1" customFormat="1" ht="25.5" x14ac:dyDescent="0.2">
      <c r="B63" s="22"/>
      <c r="C63" s="24"/>
      <c r="D63" s="24" t="s">
        <v>91</v>
      </c>
      <c r="E63" s="5" t="s">
        <v>92</v>
      </c>
      <c r="F63" s="26">
        <v>3000</v>
      </c>
      <c r="G63" s="26">
        <v>1000</v>
      </c>
      <c r="H63" s="12">
        <f t="shared" si="1"/>
        <v>0.33333333333333331</v>
      </c>
      <c r="M63" s="61"/>
      <c r="N63" s="61"/>
      <c r="O63" s="61"/>
      <c r="P63" s="61"/>
      <c r="Q63" s="61"/>
      <c r="R63" s="61"/>
      <c r="S63" s="6"/>
      <c r="T63" s="7"/>
    </row>
    <row r="64" spans="2:20" s="1" customFormat="1" ht="25.5" x14ac:dyDescent="0.2">
      <c r="B64" s="22"/>
      <c r="C64" s="24"/>
      <c r="D64" s="24" t="s">
        <v>109</v>
      </c>
      <c r="E64" s="5" t="s">
        <v>110</v>
      </c>
      <c r="F64" s="26">
        <v>35</v>
      </c>
      <c r="G64" s="26">
        <v>0</v>
      </c>
      <c r="H64" s="12">
        <f t="shared" si="1"/>
        <v>0</v>
      </c>
      <c r="M64" s="61"/>
      <c r="N64" s="61"/>
      <c r="O64" s="61"/>
      <c r="P64" s="61"/>
      <c r="Q64" s="61"/>
      <c r="R64" s="61"/>
      <c r="S64" s="6"/>
      <c r="T64" s="7"/>
    </row>
    <row r="65" spans="2:20" s="1" customFormat="1" ht="12.75" x14ac:dyDescent="0.2">
      <c r="B65" s="22"/>
      <c r="C65" s="24"/>
      <c r="D65" s="24" t="s">
        <v>82</v>
      </c>
      <c r="E65" s="5" t="s">
        <v>83</v>
      </c>
      <c r="F65" s="26">
        <v>11</v>
      </c>
      <c r="G65" s="26">
        <v>0</v>
      </c>
      <c r="H65" s="12">
        <f t="shared" si="1"/>
        <v>0</v>
      </c>
      <c r="M65" s="61"/>
      <c r="N65" s="61"/>
      <c r="O65" s="61"/>
      <c r="P65" s="61"/>
      <c r="Q65" s="61"/>
      <c r="R65" s="61"/>
      <c r="S65" s="6"/>
      <c r="T65" s="7"/>
    </row>
    <row r="66" spans="2:20" s="1" customFormat="1" ht="12.75" x14ac:dyDescent="0.2">
      <c r="B66" s="22"/>
      <c r="C66" s="24" t="s">
        <v>140</v>
      </c>
      <c r="D66" s="24"/>
      <c r="E66" s="5" t="s">
        <v>141</v>
      </c>
      <c r="F66" s="26">
        <f>SUM(F67:F74)</f>
        <v>2604514</v>
      </c>
      <c r="G66" s="26">
        <f>SUM(G67:G74)</f>
        <v>235018</v>
      </c>
      <c r="H66" s="12">
        <f t="shared" si="1"/>
        <v>9.0234876833067509E-2</v>
      </c>
      <c r="M66" s="61"/>
      <c r="N66" s="61"/>
      <c r="O66" s="61"/>
      <c r="P66" s="61"/>
      <c r="Q66" s="61"/>
      <c r="R66" s="61"/>
      <c r="S66" s="6"/>
      <c r="T66" s="7"/>
    </row>
    <row r="67" spans="2:20" s="1" customFormat="1" ht="12.75" x14ac:dyDescent="0.2">
      <c r="B67" s="22"/>
      <c r="C67" s="24"/>
      <c r="D67" s="24" t="s">
        <v>78</v>
      </c>
      <c r="E67" s="5" t="s">
        <v>97</v>
      </c>
      <c r="F67" s="26">
        <v>45000</v>
      </c>
      <c r="G67" s="26">
        <v>45000</v>
      </c>
      <c r="H67" s="12">
        <f t="shared" si="1"/>
        <v>1</v>
      </c>
      <c r="M67" s="61"/>
      <c r="N67" s="61"/>
      <c r="O67" s="61"/>
      <c r="P67" s="61"/>
      <c r="Q67" s="61"/>
      <c r="R67" s="61"/>
      <c r="S67" s="6"/>
      <c r="T67" s="7"/>
    </row>
    <row r="68" spans="2:20" s="1" customFormat="1" ht="51" x14ac:dyDescent="0.2">
      <c r="B68" s="22"/>
      <c r="C68" s="24"/>
      <c r="D68" s="24" t="s">
        <v>80</v>
      </c>
      <c r="E68" s="5" t="s">
        <v>81</v>
      </c>
      <c r="F68" s="26">
        <v>60000</v>
      </c>
      <c r="G68" s="26">
        <v>60000</v>
      </c>
      <c r="H68" s="12">
        <f t="shared" si="1"/>
        <v>1</v>
      </c>
      <c r="M68" s="61"/>
      <c r="N68" s="61"/>
      <c r="O68" s="61"/>
      <c r="P68" s="61"/>
      <c r="Q68" s="61"/>
      <c r="R68" s="61"/>
      <c r="S68" s="6"/>
      <c r="T68" s="7"/>
    </row>
    <row r="69" spans="2:20" s="1" customFormat="1" ht="12.75" x14ac:dyDescent="0.2">
      <c r="B69" s="22"/>
      <c r="C69" s="24"/>
      <c r="D69" s="24" t="s">
        <v>142</v>
      </c>
      <c r="E69" s="5" t="s">
        <v>143</v>
      </c>
      <c r="F69" s="26">
        <v>10</v>
      </c>
      <c r="G69" s="26">
        <v>0</v>
      </c>
      <c r="H69" s="12">
        <f t="shared" si="1"/>
        <v>0</v>
      </c>
      <c r="M69" s="61"/>
      <c r="N69" s="61"/>
      <c r="O69" s="61"/>
      <c r="P69" s="61"/>
      <c r="Q69" s="61"/>
      <c r="R69" s="61"/>
      <c r="S69" s="6"/>
      <c r="T69" s="7"/>
    </row>
    <row r="70" spans="2:20" s="1" customFormat="1" ht="12.75" x14ac:dyDescent="0.2">
      <c r="B70" s="22"/>
      <c r="C70" s="24"/>
      <c r="D70" s="24" t="s">
        <v>82</v>
      </c>
      <c r="E70" s="5" t="s">
        <v>83</v>
      </c>
      <c r="F70" s="26">
        <v>695</v>
      </c>
      <c r="G70" s="26">
        <v>0</v>
      </c>
      <c r="H70" s="12">
        <f t="shared" si="1"/>
        <v>0</v>
      </c>
      <c r="M70" s="61"/>
      <c r="N70" s="61"/>
      <c r="O70" s="61"/>
      <c r="P70" s="61"/>
      <c r="Q70" s="61"/>
      <c r="R70" s="61"/>
      <c r="S70" s="6"/>
      <c r="T70" s="7"/>
    </row>
    <row r="71" spans="2:20" s="1" customFormat="1" ht="12.75" x14ac:dyDescent="0.2">
      <c r="B71" s="22"/>
      <c r="C71" s="24"/>
      <c r="D71" s="24" t="s">
        <v>98</v>
      </c>
      <c r="E71" s="31" t="s">
        <v>72</v>
      </c>
      <c r="F71" s="26">
        <v>1869550</v>
      </c>
      <c r="G71" s="26">
        <v>0</v>
      </c>
      <c r="H71" s="12">
        <f t="shared" si="1"/>
        <v>0</v>
      </c>
      <c r="M71" s="61"/>
      <c r="N71" s="61"/>
      <c r="O71" s="61"/>
      <c r="P71" s="61"/>
      <c r="Q71" s="61"/>
      <c r="R71" s="61"/>
      <c r="S71" s="6"/>
      <c r="T71" s="7"/>
    </row>
    <row r="72" spans="2:20" s="1" customFormat="1" ht="12.75" x14ac:dyDescent="0.2">
      <c r="B72" s="22"/>
      <c r="C72" s="24"/>
      <c r="D72" s="24" t="s">
        <v>125</v>
      </c>
      <c r="E72" s="31" t="s">
        <v>297</v>
      </c>
      <c r="F72" s="26">
        <v>15700</v>
      </c>
      <c r="G72" s="26">
        <v>0</v>
      </c>
      <c r="H72" s="12">
        <f t="shared" si="1"/>
        <v>0</v>
      </c>
      <c r="M72" s="61"/>
      <c r="N72" s="61"/>
      <c r="O72" s="61"/>
      <c r="P72" s="61"/>
      <c r="Q72" s="61"/>
      <c r="R72" s="61"/>
      <c r="S72" s="6"/>
      <c r="T72" s="7"/>
    </row>
    <row r="73" spans="2:20" s="1" customFormat="1" ht="12.75" x14ac:dyDescent="0.2">
      <c r="B73" s="22"/>
      <c r="C73" s="24"/>
      <c r="D73" s="24" t="s">
        <v>115</v>
      </c>
      <c r="E73" s="31" t="s">
        <v>187</v>
      </c>
      <c r="F73" s="26">
        <v>598354</v>
      </c>
      <c r="G73" s="26">
        <v>0</v>
      </c>
      <c r="H73" s="12">
        <f t="shared" si="1"/>
        <v>0</v>
      </c>
      <c r="M73" s="61"/>
      <c r="N73" s="61"/>
      <c r="O73" s="61"/>
      <c r="P73" s="61"/>
      <c r="Q73" s="61"/>
      <c r="R73" s="61"/>
      <c r="S73" s="6"/>
      <c r="T73" s="7"/>
    </row>
    <row r="74" spans="2:20" s="1" customFormat="1" ht="63.75" x14ac:dyDescent="0.2">
      <c r="B74" s="22"/>
      <c r="C74" s="24"/>
      <c r="D74" s="24" t="s">
        <v>70</v>
      </c>
      <c r="E74" s="5" t="s">
        <v>73</v>
      </c>
      <c r="F74" s="26">
        <v>15205</v>
      </c>
      <c r="G74" s="28">
        <v>130018</v>
      </c>
      <c r="H74" s="12">
        <f t="shared" si="1"/>
        <v>8.551002959552779</v>
      </c>
      <c r="M74" s="61"/>
      <c r="N74" s="61"/>
      <c r="O74" s="61"/>
      <c r="P74" s="61"/>
      <c r="Q74" s="61"/>
      <c r="R74" s="61"/>
      <c r="S74" s="6"/>
      <c r="T74" s="7"/>
    </row>
    <row r="75" spans="2:20" s="1" customFormat="1" ht="12.75" x14ac:dyDescent="0.2">
      <c r="B75" s="22"/>
      <c r="C75" s="24" t="s">
        <v>303</v>
      </c>
      <c r="D75" s="24"/>
      <c r="E75" s="5" t="s">
        <v>304</v>
      </c>
      <c r="F75" s="26">
        <f>SUM(F76)</f>
        <v>244922</v>
      </c>
      <c r="G75" s="26">
        <f t="shared" ref="G75" si="2">SUM(G76)</f>
        <v>0</v>
      </c>
      <c r="H75" s="12">
        <f t="shared" si="1"/>
        <v>0</v>
      </c>
      <c r="M75" s="61"/>
      <c r="N75" s="61"/>
      <c r="O75" s="61"/>
      <c r="P75" s="61"/>
      <c r="Q75" s="61"/>
      <c r="R75" s="61"/>
      <c r="S75" s="6"/>
      <c r="T75" s="7"/>
    </row>
    <row r="76" spans="2:20" s="1" customFormat="1" ht="63.75" x14ac:dyDescent="0.2">
      <c r="B76" s="22"/>
      <c r="C76" s="24"/>
      <c r="D76" s="24" t="s">
        <v>70</v>
      </c>
      <c r="E76" s="5" t="s">
        <v>73</v>
      </c>
      <c r="F76" s="26">
        <v>244922</v>
      </c>
      <c r="G76" s="26">
        <v>0</v>
      </c>
      <c r="H76" s="12">
        <f t="shared" si="1"/>
        <v>0</v>
      </c>
      <c r="M76" s="61"/>
      <c r="N76" s="61"/>
      <c r="O76" s="61"/>
      <c r="P76" s="61"/>
      <c r="Q76" s="61"/>
      <c r="R76" s="61"/>
      <c r="S76" s="6"/>
      <c r="T76" s="7"/>
    </row>
    <row r="77" spans="2:20" s="1" customFormat="1" ht="12.75" x14ac:dyDescent="0.2">
      <c r="B77" s="22"/>
      <c r="C77" s="24" t="s">
        <v>146</v>
      </c>
      <c r="D77" s="24"/>
      <c r="E77" s="31" t="s">
        <v>52</v>
      </c>
      <c r="F77" s="26">
        <f>SUM(F78:F80)</f>
        <v>2467</v>
      </c>
      <c r="G77" s="26">
        <f>SUM(G78:G80)</f>
        <v>0</v>
      </c>
      <c r="H77" s="12">
        <f t="shared" si="1"/>
        <v>0</v>
      </c>
      <c r="M77" s="61"/>
      <c r="N77" s="61"/>
      <c r="O77" s="61"/>
      <c r="P77" s="61"/>
      <c r="Q77" s="61"/>
      <c r="R77" s="61"/>
      <c r="S77" s="6"/>
      <c r="T77" s="7"/>
    </row>
    <row r="78" spans="2:20" s="1" customFormat="1" ht="38.25" x14ac:dyDescent="0.2">
      <c r="B78" s="22"/>
      <c r="C78" s="24"/>
      <c r="D78" s="24" t="s">
        <v>107</v>
      </c>
      <c r="E78" s="31" t="s">
        <v>108</v>
      </c>
      <c r="F78" s="26">
        <v>340</v>
      </c>
      <c r="G78" s="26">
        <v>0</v>
      </c>
      <c r="H78" s="12">
        <f t="shared" si="1"/>
        <v>0</v>
      </c>
      <c r="M78" s="61"/>
      <c r="N78" s="61"/>
      <c r="O78" s="61"/>
      <c r="P78" s="61"/>
      <c r="Q78" s="61"/>
      <c r="R78" s="61"/>
      <c r="S78" s="6"/>
      <c r="T78" s="7"/>
    </row>
    <row r="79" spans="2:20" s="1" customFormat="1" ht="63.75" x14ac:dyDescent="0.2">
      <c r="B79" s="22"/>
      <c r="C79" s="24"/>
      <c r="D79" s="24" t="s">
        <v>286</v>
      </c>
      <c r="E79" s="27" t="s">
        <v>287</v>
      </c>
      <c r="F79" s="26">
        <v>1</v>
      </c>
      <c r="G79" s="26">
        <v>0</v>
      </c>
      <c r="H79" s="12">
        <f t="shared" si="1"/>
        <v>0</v>
      </c>
      <c r="M79" s="61"/>
      <c r="N79" s="61"/>
      <c r="O79" s="61"/>
      <c r="P79" s="61"/>
      <c r="Q79" s="61"/>
      <c r="R79" s="61"/>
      <c r="S79" s="6"/>
      <c r="T79" s="7"/>
    </row>
    <row r="80" spans="2:20" s="1" customFormat="1" ht="25.5" x14ac:dyDescent="0.2">
      <c r="B80" s="22"/>
      <c r="C80" s="24"/>
      <c r="D80" s="24" t="s">
        <v>294</v>
      </c>
      <c r="E80" s="5" t="s">
        <v>295</v>
      </c>
      <c r="F80" s="26">
        <v>2126</v>
      </c>
      <c r="G80" s="26">
        <v>0</v>
      </c>
      <c r="H80" s="12">
        <f t="shared" si="1"/>
        <v>0</v>
      </c>
      <c r="M80" s="61"/>
      <c r="N80" s="61"/>
      <c r="O80" s="61"/>
      <c r="P80" s="61"/>
      <c r="Q80" s="61"/>
      <c r="R80" s="61"/>
      <c r="S80" s="6"/>
      <c r="T80" s="7"/>
    </row>
    <row r="81" spans="2:20" s="1" customFormat="1" ht="12.75" x14ac:dyDescent="0.2">
      <c r="B81" s="22" t="s">
        <v>306</v>
      </c>
      <c r="C81" s="24"/>
      <c r="D81" s="24"/>
      <c r="E81" s="5" t="s">
        <v>149</v>
      </c>
      <c r="F81" s="26">
        <f>SUM(F82)</f>
        <v>15283</v>
      </c>
      <c r="G81" s="26">
        <f t="shared" ref="G81" si="3">SUM(G82)</f>
        <v>0</v>
      </c>
      <c r="H81" s="12">
        <f t="shared" si="1"/>
        <v>0</v>
      </c>
      <c r="M81" s="61"/>
      <c r="N81" s="61"/>
      <c r="O81" s="61"/>
      <c r="P81" s="61"/>
      <c r="Q81" s="61"/>
      <c r="R81" s="61"/>
      <c r="S81" s="6"/>
      <c r="T81" s="7"/>
    </row>
    <row r="82" spans="2:20" s="1" customFormat="1" ht="12.75" x14ac:dyDescent="0.2">
      <c r="B82" s="22"/>
      <c r="C82" s="24" t="s">
        <v>307</v>
      </c>
      <c r="D82" s="24"/>
      <c r="E82" s="5" t="s">
        <v>308</v>
      </c>
      <c r="F82" s="26">
        <f>SUM(F83)</f>
        <v>15283</v>
      </c>
      <c r="G82" s="26">
        <f>SUM(G83)</f>
        <v>0</v>
      </c>
      <c r="H82" s="12">
        <f t="shared" si="1"/>
        <v>0</v>
      </c>
      <c r="M82" s="61"/>
      <c r="N82" s="61"/>
      <c r="O82" s="61"/>
      <c r="P82" s="61"/>
      <c r="Q82" s="61"/>
      <c r="R82" s="61"/>
      <c r="S82" s="6"/>
      <c r="T82" s="7"/>
    </row>
    <row r="83" spans="2:20" s="1" customFormat="1" ht="12.75" x14ac:dyDescent="0.2">
      <c r="B83" s="22"/>
      <c r="C83" s="24"/>
      <c r="D83" s="24" t="s">
        <v>115</v>
      </c>
      <c r="E83" s="31" t="s">
        <v>187</v>
      </c>
      <c r="F83" s="26">
        <v>15283</v>
      </c>
      <c r="G83" s="26">
        <v>0</v>
      </c>
      <c r="H83" s="12">
        <f t="shared" si="1"/>
        <v>0</v>
      </c>
      <c r="M83" s="61"/>
      <c r="N83" s="61"/>
      <c r="O83" s="61"/>
      <c r="P83" s="61"/>
      <c r="Q83" s="61"/>
      <c r="R83" s="61"/>
      <c r="S83" s="6"/>
      <c r="T83" s="7"/>
    </row>
    <row r="84" spans="2:20" s="1" customFormat="1" ht="25.5" x14ac:dyDescent="0.2">
      <c r="B84" s="22" t="s">
        <v>150</v>
      </c>
      <c r="C84" s="22"/>
      <c r="D84" s="22"/>
      <c r="E84" s="36" t="s">
        <v>151</v>
      </c>
      <c r="F84" s="21">
        <f>SUM(F85,F92,F88)</f>
        <v>51728</v>
      </c>
      <c r="G84" s="21">
        <f>SUM(G85,G92,G88)</f>
        <v>30000</v>
      </c>
      <c r="H84" s="12">
        <f t="shared" si="1"/>
        <v>0.57995669656665638</v>
      </c>
      <c r="M84" s="61"/>
      <c r="N84" s="61"/>
      <c r="O84" s="61"/>
      <c r="P84" s="61"/>
      <c r="Q84" s="61"/>
      <c r="R84" s="61"/>
      <c r="S84" s="6"/>
      <c r="T84" s="7"/>
    </row>
    <row r="85" spans="2:20" s="1" customFormat="1" ht="12.75" x14ac:dyDescent="0.2">
      <c r="B85" s="22"/>
      <c r="C85" s="24" t="s">
        <v>152</v>
      </c>
      <c r="D85" s="24"/>
      <c r="E85" s="31" t="s">
        <v>153</v>
      </c>
      <c r="F85" s="26">
        <f>SUM(F86:F87)</f>
        <v>25589</v>
      </c>
      <c r="G85" s="26">
        <f>SUM(G86:G86)</f>
        <v>0</v>
      </c>
      <c r="H85" s="12">
        <f t="shared" si="1"/>
        <v>0</v>
      </c>
      <c r="M85" s="61"/>
      <c r="N85" s="61"/>
      <c r="O85" s="61"/>
      <c r="P85" s="61"/>
      <c r="Q85" s="61"/>
      <c r="R85" s="61"/>
      <c r="S85" s="6"/>
      <c r="T85" s="7"/>
    </row>
    <row r="86" spans="2:20" s="1" customFormat="1" ht="38.25" x14ac:dyDescent="0.2">
      <c r="B86" s="22"/>
      <c r="C86" s="24"/>
      <c r="D86" s="24" t="s">
        <v>119</v>
      </c>
      <c r="E86" s="5" t="s">
        <v>120</v>
      </c>
      <c r="F86" s="26">
        <v>5</v>
      </c>
      <c r="G86" s="26">
        <v>0</v>
      </c>
      <c r="H86" s="12">
        <f t="shared" ref="H86:H151" si="4">G86/F86</f>
        <v>0</v>
      </c>
      <c r="M86" s="61"/>
      <c r="N86" s="61"/>
      <c r="O86" s="61"/>
      <c r="P86" s="61"/>
      <c r="Q86" s="61"/>
      <c r="R86" s="61"/>
      <c r="S86" s="6"/>
      <c r="T86" s="7"/>
    </row>
    <row r="87" spans="2:20" s="1" customFormat="1" ht="25.5" x14ac:dyDescent="0.2">
      <c r="B87" s="22"/>
      <c r="C87" s="24"/>
      <c r="D87" s="24" t="s">
        <v>309</v>
      </c>
      <c r="E87" s="5" t="s">
        <v>295</v>
      </c>
      <c r="F87" s="26">
        <v>25584</v>
      </c>
      <c r="G87" s="26">
        <v>0</v>
      </c>
      <c r="H87" s="12">
        <f t="shared" si="4"/>
        <v>0</v>
      </c>
      <c r="M87" s="61"/>
      <c r="N87" s="61"/>
      <c r="O87" s="61"/>
      <c r="P87" s="61"/>
      <c r="Q87" s="61"/>
      <c r="R87" s="61"/>
      <c r="S87" s="6"/>
      <c r="T87" s="7"/>
    </row>
    <row r="88" spans="2:20" s="1" customFormat="1" ht="12.75" x14ac:dyDescent="0.2">
      <c r="B88" s="22"/>
      <c r="C88" s="24" t="s">
        <v>310</v>
      </c>
      <c r="D88" s="24"/>
      <c r="E88" s="5" t="s">
        <v>311</v>
      </c>
      <c r="F88" s="26">
        <f>SUM(F89:F91)</f>
        <v>639</v>
      </c>
      <c r="G88" s="26">
        <f>SUM(G89:G91)</f>
        <v>0</v>
      </c>
      <c r="H88" s="12">
        <f t="shared" si="4"/>
        <v>0</v>
      </c>
      <c r="M88" s="61"/>
      <c r="N88" s="61"/>
      <c r="O88" s="61"/>
      <c r="P88" s="61"/>
      <c r="Q88" s="61"/>
      <c r="R88" s="61"/>
      <c r="S88" s="6"/>
      <c r="T88" s="7"/>
    </row>
    <row r="89" spans="2:20" s="1" customFormat="1" ht="12.75" x14ac:dyDescent="0.2">
      <c r="B89" s="22"/>
      <c r="C89" s="24"/>
      <c r="D89" s="24" t="s">
        <v>78</v>
      </c>
      <c r="E89" s="5" t="s">
        <v>97</v>
      </c>
      <c r="F89" s="26">
        <v>120</v>
      </c>
      <c r="G89" s="26">
        <v>0</v>
      </c>
      <c r="H89" s="12">
        <f t="shared" si="4"/>
        <v>0</v>
      </c>
      <c r="M89" s="61"/>
      <c r="N89" s="61"/>
      <c r="O89" s="61"/>
      <c r="P89" s="61"/>
      <c r="Q89" s="61"/>
      <c r="R89" s="61"/>
      <c r="S89" s="6"/>
      <c r="T89" s="7"/>
    </row>
    <row r="90" spans="2:20" s="1" customFormat="1" ht="12.75" x14ac:dyDescent="0.2">
      <c r="B90" s="22"/>
      <c r="C90" s="24"/>
      <c r="D90" s="24" t="s">
        <v>82</v>
      </c>
      <c r="E90" s="5" t="s">
        <v>83</v>
      </c>
      <c r="F90" s="26">
        <v>19</v>
      </c>
      <c r="G90" s="26">
        <v>0</v>
      </c>
      <c r="H90" s="12">
        <f t="shared" si="4"/>
        <v>0</v>
      </c>
      <c r="M90" s="61"/>
      <c r="N90" s="61"/>
      <c r="O90" s="61"/>
      <c r="P90" s="61"/>
      <c r="Q90" s="61"/>
      <c r="R90" s="61"/>
      <c r="S90" s="6"/>
      <c r="T90" s="7"/>
    </row>
    <row r="91" spans="2:20" s="1" customFormat="1" ht="12.75" x14ac:dyDescent="0.2">
      <c r="B91" s="22"/>
      <c r="C91" s="24"/>
      <c r="D91" s="24" t="s">
        <v>125</v>
      </c>
      <c r="E91" s="5" t="s">
        <v>126</v>
      </c>
      <c r="F91" s="26">
        <v>500</v>
      </c>
      <c r="G91" s="26">
        <v>0</v>
      </c>
      <c r="H91" s="12">
        <f t="shared" si="4"/>
        <v>0</v>
      </c>
      <c r="M91" s="61"/>
      <c r="N91" s="61"/>
      <c r="O91" s="61"/>
      <c r="P91" s="61"/>
      <c r="Q91" s="61"/>
      <c r="R91" s="61"/>
      <c r="S91" s="6"/>
      <c r="T91" s="7"/>
    </row>
    <row r="92" spans="2:20" s="1" customFormat="1" ht="12.75" x14ac:dyDescent="0.2">
      <c r="B92" s="22"/>
      <c r="C92" s="24" t="s">
        <v>154</v>
      </c>
      <c r="D92" s="24"/>
      <c r="E92" s="5" t="s">
        <v>155</v>
      </c>
      <c r="F92" s="26">
        <f>SUM(F93:F94)</f>
        <v>25500</v>
      </c>
      <c r="G92" s="26">
        <f>SUM(G93:G94)</f>
        <v>30000</v>
      </c>
      <c r="H92" s="12">
        <f t="shared" si="4"/>
        <v>1.1764705882352942</v>
      </c>
      <c r="M92" s="61"/>
      <c r="N92" s="61"/>
      <c r="O92" s="61"/>
      <c r="P92" s="61"/>
      <c r="Q92" s="61"/>
      <c r="R92" s="61"/>
      <c r="S92" s="6"/>
      <c r="T92" s="7"/>
    </row>
    <row r="93" spans="2:20" s="1" customFormat="1" ht="25.5" x14ac:dyDescent="0.2">
      <c r="B93" s="22"/>
      <c r="C93" s="24"/>
      <c r="D93" s="24" t="s">
        <v>156</v>
      </c>
      <c r="E93" s="5" t="s">
        <v>157</v>
      </c>
      <c r="F93" s="26">
        <v>25000</v>
      </c>
      <c r="G93" s="28">
        <v>30000</v>
      </c>
      <c r="H93" s="12">
        <f t="shared" si="4"/>
        <v>1.2</v>
      </c>
      <c r="M93" s="61"/>
      <c r="N93" s="61"/>
      <c r="O93" s="61"/>
      <c r="P93" s="61"/>
      <c r="Q93" s="61"/>
      <c r="R93" s="61"/>
      <c r="S93" s="6"/>
      <c r="T93" s="7"/>
    </row>
    <row r="94" spans="2:20" s="1" customFormat="1" ht="25.5" x14ac:dyDescent="0.2">
      <c r="B94" s="22"/>
      <c r="C94" s="24"/>
      <c r="D94" s="24" t="s">
        <v>109</v>
      </c>
      <c r="E94" s="5" t="s">
        <v>110</v>
      </c>
      <c r="F94" s="26">
        <v>500</v>
      </c>
      <c r="G94" s="26">
        <v>0</v>
      </c>
      <c r="H94" s="12">
        <f t="shared" si="4"/>
        <v>0</v>
      </c>
      <c r="M94" s="61"/>
      <c r="N94" s="61"/>
      <c r="O94" s="61"/>
      <c r="P94" s="61"/>
      <c r="Q94" s="61"/>
      <c r="R94" s="61"/>
      <c r="S94" s="6"/>
      <c r="T94" s="7"/>
    </row>
    <row r="95" spans="2:20" s="1" customFormat="1" ht="38.25" x14ac:dyDescent="0.2">
      <c r="B95" s="56">
        <v>756</v>
      </c>
      <c r="C95" s="56"/>
      <c r="D95" s="56"/>
      <c r="E95" s="33" t="s">
        <v>30</v>
      </c>
      <c r="F95" s="21">
        <f>SUM(F96,F99,F107,F119,F131,F134,F137)</f>
        <v>122180294</v>
      </c>
      <c r="G95" s="21">
        <f>SUM(G96,G99,G107,G119,G131,G134,G137)</f>
        <v>124254991</v>
      </c>
      <c r="H95" s="44">
        <f t="shared" si="4"/>
        <v>1.0169806188222137</v>
      </c>
      <c r="M95" s="61"/>
      <c r="N95" s="61"/>
      <c r="O95" s="61"/>
      <c r="P95" s="61"/>
      <c r="Q95" s="61"/>
      <c r="R95" s="61"/>
      <c r="S95" s="6"/>
      <c r="T95" s="7"/>
    </row>
    <row r="96" spans="2:20" s="1" customFormat="1" ht="12.75" x14ac:dyDescent="0.2">
      <c r="B96" s="56"/>
      <c r="C96" s="17">
        <v>75601</v>
      </c>
      <c r="D96" s="56"/>
      <c r="E96" s="33" t="s">
        <v>33</v>
      </c>
      <c r="F96" s="26">
        <f>SUM(F97:F98)</f>
        <v>70150</v>
      </c>
      <c r="G96" s="26">
        <f>SUM(G97:G98)</f>
        <v>70000</v>
      </c>
      <c r="H96" s="12">
        <f t="shared" si="4"/>
        <v>0.99786172487526725</v>
      </c>
      <c r="M96" s="61"/>
      <c r="N96" s="61"/>
      <c r="O96" s="61"/>
      <c r="P96" s="61"/>
      <c r="Q96" s="61"/>
      <c r="R96" s="61"/>
      <c r="S96" s="6"/>
      <c r="T96" s="7"/>
    </row>
    <row r="97" spans="2:20" s="1" customFormat="1" ht="25.5" x14ac:dyDescent="0.2">
      <c r="B97" s="56"/>
      <c r="C97" s="56"/>
      <c r="D97" s="29" t="s">
        <v>162</v>
      </c>
      <c r="E97" s="5" t="s">
        <v>163</v>
      </c>
      <c r="F97" s="26">
        <v>70000</v>
      </c>
      <c r="G97" s="26">
        <v>70000</v>
      </c>
      <c r="H97" s="12">
        <f t="shared" si="4"/>
        <v>1</v>
      </c>
      <c r="M97" s="61"/>
      <c r="N97" s="61"/>
      <c r="O97" s="61"/>
      <c r="P97" s="61"/>
      <c r="Q97" s="61"/>
      <c r="R97" s="61"/>
      <c r="S97" s="6"/>
      <c r="T97" s="7"/>
    </row>
    <row r="98" spans="2:20" s="1" customFormat="1" ht="25.5" x14ac:dyDescent="0.2">
      <c r="B98" s="56"/>
      <c r="C98" s="56"/>
      <c r="D98" s="29" t="s">
        <v>164</v>
      </c>
      <c r="E98" s="5" t="s">
        <v>165</v>
      </c>
      <c r="F98" s="26">
        <v>150</v>
      </c>
      <c r="G98" s="26">
        <v>0</v>
      </c>
      <c r="H98" s="12">
        <f t="shared" si="4"/>
        <v>0</v>
      </c>
      <c r="M98" s="61"/>
      <c r="N98" s="61"/>
      <c r="O98" s="61"/>
      <c r="P98" s="61"/>
      <c r="Q98" s="61"/>
      <c r="R98" s="61"/>
      <c r="S98" s="6"/>
      <c r="T98" s="7"/>
    </row>
    <row r="99" spans="2:20" s="1" customFormat="1" ht="38.25" x14ac:dyDescent="0.2">
      <c r="B99" s="56"/>
      <c r="C99" s="17">
        <v>75615</v>
      </c>
      <c r="D99" s="56"/>
      <c r="E99" s="5" t="s">
        <v>29</v>
      </c>
      <c r="F99" s="26">
        <f>SUM(F100:F106)</f>
        <v>19914669</v>
      </c>
      <c r="G99" s="26">
        <f>SUM(G100:G106)</f>
        <v>19981009</v>
      </c>
      <c r="H99" s="12">
        <f t="shared" si="4"/>
        <v>1.0033312127859118</v>
      </c>
      <c r="M99" s="61"/>
      <c r="N99" s="61"/>
      <c r="O99" s="61"/>
      <c r="P99" s="61"/>
      <c r="Q99" s="61"/>
      <c r="R99" s="61"/>
      <c r="S99" s="6"/>
      <c r="T99" s="7"/>
    </row>
    <row r="100" spans="2:20" s="1" customFormat="1" ht="12.75" x14ac:dyDescent="0.2">
      <c r="B100" s="30"/>
      <c r="C100" s="30"/>
      <c r="D100" s="29" t="s">
        <v>21</v>
      </c>
      <c r="E100" s="5" t="s">
        <v>19</v>
      </c>
      <c r="F100" s="26">
        <v>19161617</v>
      </c>
      <c r="G100" s="26">
        <v>19295456</v>
      </c>
      <c r="H100" s="12">
        <f t="shared" si="4"/>
        <v>1.0069847445547002</v>
      </c>
      <c r="M100" s="61"/>
      <c r="N100" s="61"/>
      <c r="O100" s="61"/>
      <c r="P100" s="61"/>
      <c r="Q100" s="61"/>
      <c r="R100" s="61"/>
      <c r="S100" s="6"/>
      <c r="T100" s="7"/>
    </row>
    <row r="101" spans="2:20" s="1" customFormat="1" ht="12.75" x14ac:dyDescent="0.2">
      <c r="B101" s="30"/>
      <c r="C101" s="30"/>
      <c r="D101" s="29" t="s">
        <v>22</v>
      </c>
      <c r="E101" s="5" t="s">
        <v>24</v>
      </c>
      <c r="F101" s="26">
        <v>1480</v>
      </c>
      <c r="G101" s="26">
        <v>2490</v>
      </c>
      <c r="H101" s="12">
        <f t="shared" si="4"/>
        <v>1.6824324324324325</v>
      </c>
      <c r="M101" s="61"/>
      <c r="N101" s="61"/>
      <c r="O101" s="61"/>
      <c r="P101" s="61"/>
      <c r="Q101" s="61"/>
      <c r="R101" s="61"/>
      <c r="S101" s="6"/>
      <c r="T101" s="7"/>
    </row>
    <row r="102" spans="2:20" s="1" customFormat="1" ht="12.75" x14ac:dyDescent="0.2">
      <c r="B102" s="30"/>
      <c r="C102" s="30"/>
      <c r="D102" s="29" t="s">
        <v>25</v>
      </c>
      <c r="E102" s="5" t="s">
        <v>26</v>
      </c>
      <c r="F102" s="26">
        <v>11</v>
      </c>
      <c r="G102" s="26">
        <v>11</v>
      </c>
      <c r="H102" s="12">
        <f t="shared" si="4"/>
        <v>1</v>
      </c>
      <c r="M102" s="61"/>
      <c r="N102" s="61"/>
      <c r="O102" s="61"/>
      <c r="P102" s="61"/>
      <c r="Q102" s="61"/>
      <c r="R102" s="61"/>
      <c r="S102" s="6"/>
      <c r="T102" s="7"/>
    </row>
    <row r="103" spans="2:20" s="1" customFormat="1" ht="12.75" x14ac:dyDescent="0.2">
      <c r="B103" s="30"/>
      <c r="C103" s="30"/>
      <c r="D103" s="29" t="s">
        <v>23</v>
      </c>
      <c r="E103" s="5" t="s">
        <v>20</v>
      </c>
      <c r="F103" s="26">
        <v>693937</v>
      </c>
      <c r="G103" s="26">
        <v>653052</v>
      </c>
      <c r="H103" s="12">
        <f t="shared" si="4"/>
        <v>0.94108254783935719</v>
      </c>
      <c r="M103" s="61"/>
      <c r="N103" s="61"/>
      <c r="O103" s="61"/>
      <c r="P103" s="61"/>
      <c r="Q103" s="61"/>
      <c r="R103" s="61"/>
      <c r="S103" s="6"/>
      <c r="T103" s="7"/>
    </row>
    <row r="104" spans="2:20" s="1" customFormat="1" ht="12.75" x14ac:dyDescent="0.2">
      <c r="B104" s="30"/>
      <c r="C104" s="30"/>
      <c r="D104" s="29" t="s">
        <v>166</v>
      </c>
      <c r="E104" s="5" t="s">
        <v>167</v>
      </c>
      <c r="F104" s="26">
        <v>20000</v>
      </c>
      <c r="G104" s="26">
        <v>20000</v>
      </c>
      <c r="H104" s="12">
        <f t="shared" si="4"/>
        <v>1</v>
      </c>
      <c r="M104" s="61"/>
      <c r="N104" s="61"/>
      <c r="O104" s="61"/>
      <c r="P104" s="61"/>
      <c r="Q104" s="61"/>
      <c r="R104" s="61"/>
      <c r="S104" s="6"/>
      <c r="T104" s="7"/>
    </row>
    <row r="105" spans="2:20" s="1" customFormat="1" ht="25.5" x14ac:dyDescent="0.2">
      <c r="B105" s="30"/>
      <c r="C105" s="30"/>
      <c r="D105" s="29" t="s">
        <v>164</v>
      </c>
      <c r="E105" s="5" t="s">
        <v>165</v>
      </c>
      <c r="F105" s="26">
        <v>10000</v>
      </c>
      <c r="G105" s="26">
        <v>10000</v>
      </c>
      <c r="H105" s="12">
        <f t="shared" si="4"/>
        <v>1</v>
      </c>
      <c r="M105" s="61"/>
      <c r="N105" s="61"/>
      <c r="O105" s="61"/>
      <c r="P105" s="61"/>
      <c r="Q105" s="61"/>
      <c r="R105" s="61"/>
      <c r="S105" s="6"/>
      <c r="T105" s="7"/>
    </row>
    <row r="106" spans="2:20" s="1" customFormat="1" ht="25.5" x14ac:dyDescent="0.2">
      <c r="B106" s="30"/>
      <c r="C106" s="30"/>
      <c r="D106" s="29" t="s">
        <v>168</v>
      </c>
      <c r="E106" s="5" t="s">
        <v>169</v>
      </c>
      <c r="F106" s="26">
        <v>27624</v>
      </c>
      <c r="G106" s="26">
        <v>0</v>
      </c>
      <c r="H106" s="12">
        <f t="shared" si="4"/>
        <v>0</v>
      </c>
      <c r="M106" s="61"/>
      <c r="N106" s="61"/>
      <c r="O106" s="61"/>
      <c r="P106" s="61"/>
      <c r="Q106" s="61"/>
      <c r="R106" s="61"/>
      <c r="S106" s="6"/>
      <c r="T106" s="7"/>
    </row>
    <row r="107" spans="2:20" s="1" customFormat="1" ht="51" x14ac:dyDescent="0.2">
      <c r="B107" s="30"/>
      <c r="C107" s="30">
        <v>75616</v>
      </c>
      <c r="D107" s="29"/>
      <c r="E107" s="5" t="s">
        <v>31</v>
      </c>
      <c r="F107" s="26">
        <f>SUM(F108:F118)</f>
        <v>14588964</v>
      </c>
      <c r="G107" s="26">
        <f>SUM(G108:G118)</f>
        <v>15032400</v>
      </c>
      <c r="H107" s="12">
        <f t="shared" si="4"/>
        <v>1.0303953042861713</v>
      </c>
      <c r="M107" s="61"/>
      <c r="N107" s="61"/>
      <c r="O107" s="61"/>
      <c r="P107" s="61"/>
      <c r="Q107" s="61"/>
      <c r="R107" s="61"/>
    </row>
    <row r="108" spans="2:20" s="1" customFormat="1" ht="12.75" x14ac:dyDescent="0.2">
      <c r="B108" s="30"/>
      <c r="C108" s="30"/>
      <c r="D108" s="29" t="s">
        <v>21</v>
      </c>
      <c r="E108" s="5" t="s">
        <v>19</v>
      </c>
      <c r="F108" s="26">
        <v>9294698</v>
      </c>
      <c r="G108" s="26">
        <v>9809136</v>
      </c>
      <c r="H108" s="12">
        <f t="shared" si="4"/>
        <v>1.0553474679865875</v>
      </c>
      <c r="M108" s="61"/>
      <c r="N108" s="61"/>
      <c r="O108" s="61"/>
      <c r="P108" s="61"/>
      <c r="Q108" s="61"/>
      <c r="R108" s="61"/>
    </row>
    <row r="109" spans="2:20" s="1" customFormat="1" ht="12.75" x14ac:dyDescent="0.2">
      <c r="B109" s="30"/>
      <c r="C109" s="30"/>
      <c r="D109" s="29" t="s">
        <v>22</v>
      </c>
      <c r="E109" s="5" t="s">
        <v>24</v>
      </c>
      <c r="F109" s="26">
        <v>107234</v>
      </c>
      <c r="G109" s="26">
        <v>115569</v>
      </c>
      <c r="H109" s="12">
        <f t="shared" si="4"/>
        <v>1.0777272133838149</v>
      </c>
      <c r="M109" s="61"/>
      <c r="N109" s="61"/>
      <c r="O109" s="61"/>
      <c r="P109" s="61"/>
      <c r="Q109" s="61"/>
      <c r="R109" s="61"/>
    </row>
    <row r="110" spans="2:20" s="1" customFormat="1" ht="12.75" x14ac:dyDescent="0.2">
      <c r="B110" s="30"/>
      <c r="C110" s="30"/>
      <c r="D110" s="29" t="s">
        <v>25</v>
      </c>
      <c r="E110" s="5" t="s">
        <v>26</v>
      </c>
      <c r="F110" s="26">
        <v>479</v>
      </c>
      <c r="G110" s="26">
        <v>499</v>
      </c>
      <c r="H110" s="12">
        <f t="shared" si="4"/>
        <v>1.0417536534446765</v>
      </c>
      <c r="M110" s="61"/>
      <c r="N110" s="61"/>
      <c r="O110" s="61"/>
      <c r="P110" s="61"/>
      <c r="Q110" s="61"/>
      <c r="R110" s="61"/>
    </row>
    <row r="111" spans="2:20" s="1" customFormat="1" ht="12.75" x14ac:dyDescent="0.2">
      <c r="B111" s="30"/>
      <c r="C111" s="30"/>
      <c r="D111" s="29" t="s">
        <v>23</v>
      </c>
      <c r="E111" s="5" t="s">
        <v>20</v>
      </c>
      <c r="F111" s="26">
        <v>1311631</v>
      </c>
      <c r="G111" s="26">
        <v>1231026</v>
      </c>
      <c r="H111" s="12">
        <f t="shared" si="4"/>
        <v>0.93854597825150521</v>
      </c>
      <c r="M111" s="61"/>
      <c r="N111" s="61"/>
      <c r="O111" s="61"/>
      <c r="P111" s="61"/>
      <c r="Q111" s="61"/>
      <c r="R111" s="61"/>
    </row>
    <row r="112" spans="2:20" s="1" customFormat="1" ht="12.75" x14ac:dyDescent="0.2">
      <c r="B112" s="30"/>
      <c r="C112" s="30"/>
      <c r="D112" s="29" t="s">
        <v>170</v>
      </c>
      <c r="E112" s="5" t="s">
        <v>171</v>
      </c>
      <c r="F112" s="26">
        <v>350000</v>
      </c>
      <c r="G112" s="26">
        <v>350000</v>
      </c>
      <c r="H112" s="12">
        <f t="shared" si="4"/>
        <v>1</v>
      </c>
      <c r="M112" s="61"/>
      <c r="N112" s="61"/>
      <c r="O112" s="61"/>
      <c r="P112" s="61"/>
      <c r="Q112" s="61"/>
      <c r="R112" s="61"/>
    </row>
    <row r="113" spans="2:18" s="1" customFormat="1" ht="12.75" x14ac:dyDescent="0.2">
      <c r="B113" s="30"/>
      <c r="C113" s="30"/>
      <c r="D113" s="29" t="s">
        <v>27</v>
      </c>
      <c r="E113" s="5" t="s">
        <v>28</v>
      </c>
      <c r="F113" s="26">
        <v>53700</v>
      </c>
      <c r="G113" s="26">
        <v>46170</v>
      </c>
      <c r="H113" s="12">
        <f t="shared" si="4"/>
        <v>0.85977653631284912</v>
      </c>
      <c r="M113" s="61"/>
      <c r="N113" s="61"/>
      <c r="O113" s="61"/>
      <c r="P113" s="61"/>
      <c r="Q113" s="61"/>
      <c r="R113" s="61"/>
    </row>
    <row r="114" spans="2:18" s="1" customFormat="1" ht="12.75" x14ac:dyDescent="0.2">
      <c r="B114" s="30"/>
      <c r="C114" s="30"/>
      <c r="D114" s="29" t="s">
        <v>172</v>
      </c>
      <c r="E114" s="5" t="s">
        <v>173</v>
      </c>
      <c r="F114" s="26">
        <v>50000</v>
      </c>
      <c r="G114" s="28">
        <v>60000</v>
      </c>
      <c r="H114" s="12">
        <f t="shared" si="4"/>
        <v>1.2</v>
      </c>
      <c r="M114" s="61"/>
      <c r="N114" s="61"/>
      <c r="O114" s="61"/>
      <c r="P114" s="61"/>
      <c r="Q114" s="61"/>
      <c r="R114" s="61"/>
    </row>
    <row r="115" spans="2:18" s="1" customFormat="1" ht="12.75" x14ac:dyDescent="0.2">
      <c r="B115" s="30"/>
      <c r="C115" s="30"/>
      <c r="D115" s="29" t="s">
        <v>166</v>
      </c>
      <c r="E115" s="5" t="s">
        <v>167</v>
      </c>
      <c r="F115" s="26">
        <v>3400000</v>
      </c>
      <c r="G115" s="26">
        <v>3400000</v>
      </c>
      <c r="H115" s="12">
        <f t="shared" si="4"/>
        <v>1</v>
      </c>
      <c r="M115" s="61"/>
      <c r="N115" s="61"/>
      <c r="O115" s="61"/>
      <c r="P115" s="61"/>
      <c r="Q115" s="61"/>
      <c r="R115" s="61"/>
    </row>
    <row r="116" spans="2:18" s="1" customFormat="1" ht="38.25" x14ac:dyDescent="0.2">
      <c r="B116" s="30"/>
      <c r="C116" s="30"/>
      <c r="D116" s="29" t="s">
        <v>107</v>
      </c>
      <c r="E116" s="31" t="s">
        <v>108</v>
      </c>
      <c r="F116" s="26">
        <v>1202</v>
      </c>
      <c r="G116" s="26">
        <v>0</v>
      </c>
      <c r="H116" s="12">
        <f t="shared" si="4"/>
        <v>0</v>
      </c>
      <c r="M116" s="61"/>
      <c r="N116" s="61"/>
      <c r="O116" s="61"/>
      <c r="P116" s="61"/>
      <c r="Q116" s="61"/>
      <c r="R116" s="61"/>
    </row>
    <row r="117" spans="2:18" s="1" customFormat="1" ht="25.5" x14ac:dyDescent="0.2">
      <c r="B117" s="30"/>
      <c r="C117" s="30"/>
      <c r="D117" s="29" t="s">
        <v>109</v>
      </c>
      <c r="E117" s="5" t="s">
        <v>110</v>
      </c>
      <c r="F117" s="26">
        <v>20</v>
      </c>
      <c r="G117" s="26">
        <v>0</v>
      </c>
      <c r="H117" s="12">
        <f t="shared" si="4"/>
        <v>0</v>
      </c>
      <c r="M117" s="61"/>
      <c r="N117" s="61"/>
      <c r="O117" s="61"/>
      <c r="P117" s="61"/>
      <c r="Q117" s="61"/>
      <c r="R117" s="61"/>
    </row>
    <row r="118" spans="2:18" s="1" customFormat="1" ht="25.5" x14ac:dyDescent="0.2">
      <c r="B118" s="30"/>
      <c r="C118" s="30"/>
      <c r="D118" s="29" t="s">
        <v>164</v>
      </c>
      <c r="E118" s="5" t="s">
        <v>165</v>
      </c>
      <c r="F118" s="26">
        <v>20000</v>
      </c>
      <c r="G118" s="26">
        <v>20000</v>
      </c>
      <c r="H118" s="12">
        <f t="shared" si="4"/>
        <v>1</v>
      </c>
      <c r="M118" s="61"/>
      <c r="N118" s="61"/>
      <c r="O118" s="61"/>
      <c r="P118" s="61"/>
      <c r="Q118" s="61"/>
      <c r="R118" s="61"/>
    </row>
    <row r="119" spans="2:18" s="1" customFormat="1" ht="25.5" x14ac:dyDescent="0.2">
      <c r="B119" s="30"/>
      <c r="C119" s="30">
        <v>75618</v>
      </c>
      <c r="D119" s="29"/>
      <c r="E119" s="31" t="s">
        <v>174</v>
      </c>
      <c r="F119" s="26">
        <f>SUM(F120:F130)</f>
        <v>3466100</v>
      </c>
      <c r="G119" s="26">
        <f>SUM(G120:G130)</f>
        <v>3457000</v>
      </c>
      <c r="H119" s="12">
        <f t="shared" si="4"/>
        <v>0.99737457084331094</v>
      </c>
      <c r="M119" s="61"/>
      <c r="N119" s="61"/>
      <c r="O119" s="61"/>
      <c r="P119" s="61"/>
      <c r="Q119" s="61"/>
      <c r="R119" s="61"/>
    </row>
    <row r="120" spans="2:18" s="1" customFormat="1" ht="12.75" x14ac:dyDescent="0.2">
      <c r="B120" s="30"/>
      <c r="C120" s="30"/>
      <c r="D120" s="29" t="s">
        <v>175</v>
      </c>
      <c r="E120" s="31" t="s">
        <v>176</v>
      </c>
      <c r="F120" s="26">
        <v>700000</v>
      </c>
      <c r="G120" s="26">
        <v>700000</v>
      </c>
      <c r="H120" s="12">
        <f t="shared" si="4"/>
        <v>1</v>
      </c>
      <c r="M120" s="61"/>
      <c r="N120" s="61"/>
      <c r="O120" s="61"/>
      <c r="P120" s="61"/>
      <c r="Q120" s="61"/>
      <c r="R120" s="61"/>
    </row>
    <row r="121" spans="2:18" s="1" customFormat="1" ht="12.75" x14ac:dyDescent="0.2">
      <c r="B121" s="30"/>
      <c r="C121" s="30"/>
      <c r="D121" s="29" t="s">
        <v>177</v>
      </c>
      <c r="E121" s="31" t="s">
        <v>178</v>
      </c>
      <c r="F121" s="26">
        <v>870000</v>
      </c>
      <c r="G121" s="26">
        <v>800000</v>
      </c>
      <c r="H121" s="12">
        <f t="shared" si="4"/>
        <v>0.91954022988505746</v>
      </c>
      <c r="M121" s="61"/>
      <c r="N121" s="61"/>
      <c r="O121" s="61"/>
      <c r="P121" s="61"/>
      <c r="Q121" s="61"/>
      <c r="R121" s="61"/>
    </row>
    <row r="122" spans="2:18" s="1" customFormat="1" ht="25.5" x14ac:dyDescent="0.2">
      <c r="B122" s="30"/>
      <c r="C122" s="30"/>
      <c r="D122" s="29" t="s">
        <v>179</v>
      </c>
      <c r="E122" s="31" t="s">
        <v>180</v>
      </c>
      <c r="F122" s="26">
        <v>1300000</v>
      </c>
      <c r="G122" s="26">
        <v>1300000</v>
      </c>
      <c r="H122" s="12">
        <f t="shared" si="4"/>
        <v>1</v>
      </c>
      <c r="M122" s="61"/>
      <c r="N122" s="61"/>
      <c r="O122" s="61"/>
      <c r="P122" s="61"/>
      <c r="Q122" s="61"/>
      <c r="R122" s="61"/>
    </row>
    <row r="123" spans="2:18" s="1" customFormat="1" ht="38.25" x14ac:dyDescent="0.2">
      <c r="B123" s="30"/>
      <c r="C123" s="30"/>
      <c r="D123" s="29" t="s">
        <v>64</v>
      </c>
      <c r="E123" s="5" t="s">
        <v>65</v>
      </c>
      <c r="F123" s="26">
        <v>400000</v>
      </c>
      <c r="G123" s="26">
        <v>435000</v>
      </c>
      <c r="H123" s="12">
        <f t="shared" si="4"/>
        <v>1.0874999999999999</v>
      </c>
      <c r="M123" s="61"/>
      <c r="N123" s="61"/>
      <c r="O123" s="61"/>
      <c r="P123" s="61"/>
      <c r="Q123" s="61"/>
      <c r="R123" s="61"/>
    </row>
    <row r="124" spans="2:18" s="1" customFormat="1" ht="12.75" x14ac:dyDescent="0.2">
      <c r="B124" s="30"/>
      <c r="C124" s="30"/>
      <c r="D124" s="29" t="s">
        <v>181</v>
      </c>
      <c r="E124" s="5" t="s">
        <v>182</v>
      </c>
      <c r="F124" s="26">
        <v>30000</v>
      </c>
      <c r="G124" s="26">
        <v>30000</v>
      </c>
      <c r="H124" s="12">
        <f t="shared" si="4"/>
        <v>1</v>
      </c>
      <c r="M124" s="61"/>
      <c r="N124" s="61"/>
      <c r="O124" s="61"/>
      <c r="P124" s="61"/>
      <c r="Q124" s="61"/>
      <c r="R124" s="61"/>
    </row>
    <row r="125" spans="2:18" s="1" customFormat="1" ht="25.5" x14ac:dyDescent="0.2">
      <c r="B125" s="30"/>
      <c r="C125" s="30"/>
      <c r="D125" s="29" t="s">
        <v>183</v>
      </c>
      <c r="E125" s="5" t="s">
        <v>184</v>
      </c>
      <c r="F125" s="26">
        <v>2000</v>
      </c>
      <c r="G125" s="26">
        <v>1500</v>
      </c>
      <c r="H125" s="12">
        <f t="shared" si="4"/>
        <v>0.75</v>
      </c>
      <c r="M125" s="61"/>
      <c r="N125" s="61"/>
      <c r="O125" s="61"/>
      <c r="P125" s="61"/>
      <c r="Q125" s="61"/>
      <c r="R125" s="61"/>
    </row>
    <row r="126" spans="2:18" s="1" customFormat="1" ht="25.5" x14ac:dyDescent="0.2">
      <c r="B126" s="30"/>
      <c r="C126" s="30"/>
      <c r="D126" s="29" t="s">
        <v>109</v>
      </c>
      <c r="E126" s="5" t="s">
        <v>110</v>
      </c>
      <c r="F126" s="26">
        <v>50</v>
      </c>
      <c r="G126" s="26">
        <v>0</v>
      </c>
      <c r="H126" s="12">
        <f t="shared" si="4"/>
        <v>0</v>
      </c>
      <c r="M126" s="61"/>
      <c r="N126" s="61"/>
      <c r="O126" s="61"/>
      <c r="P126" s="61"/>
      <c r="Q126" s="61"/>
      <c r="R126" s="61"/>
    </row>
    <row r="127" spans="2:18" s="1" customFormat="1" ht="12.75" x14ac:dyDescent="0.2">
      <c r="B127" s="30"/>
      <c r="C127" s="30"/>
      <c r="D127" s="29" t="s">
        <v>185</v>
      </c>
      <c r="E127" s="5" t="s">
        <v>186</v>
      </c>
      <c r="F127" s="26">
        <v>110000</v>
      </c>
      <c r="G127" s="26">
        <v>130000</v>
      </c>
      <c r="H127" s="12">
        <f t="shared" si="4"/>
        <v>1.1818181818181819</v>
      </c>
      <c r="M127" s="61"/>
      <c r="N127" s="61"/>
      <c r="O127" s="61"/>
      <c r="P127" s="61"/>
      <c r="Q127" s="61"/>
      <c r="R127" s="61"/>
    </row>
    <row r="128" spans="2:18" s="1" customFormat="1" ht="12.75" x14ac:dyDescent="0.2">
      <c r="B128" s="30"/>
      <c r="C128" s="30"/>
      <c r="D128" s="29" t="s">
        <v>78</v>
      </c>
      <c r="E128" s="5" t="s">
        <v>97</v>
      </c>
      <c r="F128" s="26">
        <v>4000</v>
      </c>
      <c r="G128" s="26">
        <v>5500</v>
      </c>
      <c r="H128" s="12">
        <f t="shared" si="4"/>
        <v>1.375</v>
      </c>
      <c r="M128" s="61"/>
      <c r="N128" s="61"/>
      <c r="O128" s="61"/>
      <c r="P128" s="61"/>
      <c r="Q128" s="61"/>
      <c r="R128" s="61"/>
    </row>
    <row r="129" spans="2:18" s="1" customFormat="1" ht="12.75" x14ac:dyDescent="0.2">
      <c r="B129" s="30"/>
      <c r="C129" s="30"/>
      <c r="D129" s="29" t="s">
        <v>82</v>
      </c>
      <c r="E129" s="5" t="s">
        <v>83</v>
      </c>
      <c r="F129" s="26">
        <v>50</v>
      </c>
      <c r="G129" s="26">
        <v>0</v>
      </c>
      <c r="H129" s="12">
        <f t="shared" si="4"/>
        <v>0</v>
      </c>
      <c r="M129" s="61"/>
      <c r="N129" s="61"/>
      <c r="O129" s="61"/>
      <c r="P129" s="61"/>
      <c r="Q129" s="61"/>
      <c r="R129" s="61"/>
    </row>
    <row r="130" spans="2:18" s="1" customFormat="1" ht="12.75" x14ac:dyDescent="0.2">
      <c r="B130" s="30"/>
      <c r="C130" s="30"/>
      <c r="D130" s="29" t="s">
        <v>115</v>
      </c>
      <c r="E130" s="31" t="s">
        <v>187</v>
      </c>
      <c r="F130" s="26">
        <v>50000</v>
      </c>
      <c r="G130" s="26">
        <v>55000</v>
      </c>
      <c r="H130" s="12">
        <f t="shared" si="4"/>
        <v>1.1000000000000001</v>
      </c>
      <c r="M130" s="61"/>
      <c r="N130" s="61"/>
      <c r="O130" s="61"/>
      <c r="P130" s="61"/>
      <c r="Q130" s="61"/>
      <c r="R130" s="61"/>
    </row>
    <row r="131" spans="2:18" s="1" customFormat="1" ht="12.75" x14ac:dyDescent="0.2">
      <c r="B131" s="30"/>
      <c r="C131" s="30">
        <v>75619</v>
      </c>
      <c r="D131" s="29"/>
      <c r="E131" s="31" t="s">
        <v>188</v>
      </c>
      <c r="F131" s="26">
        <f>SUM(F132:F133)</f>
        <v>7404</v>
      </c>
      <c r="G131" s="26">
        <f>SUM(G132)</f>
        <v>0</v>
      </c>
      <c r="H131" s="12">
        <f t="shared" si="4"/>
        <v>0</v>
      </c>
      <c r="M131" s="61"/>
      <c r="N131" s="61"/>
      <c r="O131" s="61"/>
      <c r="P131" s="61"/>
      <c r="Q131" s="61"/>
      <c r="R131" s="61"/>
    </row>
    <row r="132" spans="2:18" s="1" customFormat="1" ht="25.5" x14ac:dyDescent="0.2">
      <c r="B132" s="30"/>
      <c r="C132" s="30"/>
      <c r="D132" s="29" t="s">
        <v>109</v>
      </c>
      <c r="E132" s="5" t="s">
        <v>110</v>
      </c>
      <c r="F132" s="26">
        <v>5680</v>
      </c>
      <c r="G132" s="26">
        <v>0</v>
      </c>
      <c r="H132" s="12">
        <f t="shared" si="4"/>
        <v>0</v>
      </c>
      <c r="M132" s="61"/>
      <c r="N132" s="61"/>
      <c r="O132" s="61"/>
      <c r="P132" s="61"/>
      <c r="Q132" s="61"/>
      <c r="R132" s="61"/>
    </row>
    <row r="133" spans="2:18" s="1" customFormat="1" ht="12.75" x14ac:dyDescent="0.2">
      <c r="B133" s="30"/>
      <c r="C133" s="30"/>
      <c r="D133" s="29" t="s">
        <v>78</v>
      </c>
      <c r="E133" s="5" t="s">
        <v>97</v>
      </c>
      <c r="F133" s="26">
        <v>1724</v>
      </c>
      <c r="G133" s="26">
        <v>0</v>
      </c>
      <c r="H133" s="12">
        <f t="shared" si="4"/>
        <v>0</v>
      </c>
      <c r="M133" s="61"/>
      <c r="N133" s="61"/>
      <c r="O133" s="61"/>
      <c r="P133" s="61"/>
      <c r="Q133" s="61"/>
      <c r="R133" s="61"/>
    </row>
    <row r="134" spans="2:18" s="1" customFormat="1" ht="25.5" x14ac:dyDescent="0.2">
      <c r="B134" s="30"/>
      <c r="C134" s="30">
        <v>75621</v>
      </c>
      <c r="D134" s="29"/>
      <c r="E134" s="5" t="s">
        <v>36</v>
      </c>
      <c r="F134" s="26">
        <f>SUM(F135:F136)</f>
        <v>67333930</v>
      </c>
      <c r="G134" s="26">
        <f>SUM(G135:G136)</f>
        <v>67740738</v>
      </c>
      <c r="H134" s="12">
        <f t="shared" si="4"/>
        <v>1.0060416494329085</v>
      </c>
      <c r="M134" s="61"/>
      <c r="N134" s="61"/>
      <c r="O134" s="61"/>
      <c r="P134" s="61"/>
      <c r="Q134" s="61"/>
      <c r="R134" s="61"/>
    </row>
    <row r="135" spans="2:18" s="1" customFormat="1" ht="12.75" x14ac:dyDescent="0.2">
      <c r="B135" s="30"/>
      <c r="C135" s="30"/>
      <c r="D135" s="29" t="s">
        <v>32</v>
      </c>
      <c r="E135" s="5" t="s">
        <v>33</v>
      </c>
      <c r="F135" s="26">
        <v>63833930</v>
      </c>
      <c r="G135" s="26">
        <v>64240738</v>
      </c>
      <c r="H135" s="12">
        <f t="shared" si="4"/>
        <v>1.0063729117101203</v>
      </c>
      <c r="M135" s="61"/>
      <c r="N135" s="61"/>
      <c r="O135" s="61"/>
      <c r="P135" s="61"/>
      <c r="Q135" s="61"/>
      <c r="R135" s="61"/>
    </row>
    <row r="136" spans="2:18" s="1" customFormat="1" ht="12.75" x14ac:dyDescent="0.2">
      <c r="B136" s="30"/>
      <c r="C136" s="30"/>
      <c r="D136" s="29" t="s">
        <v>34</v>
      </c>
      <c r="E136" s="5" t="s">
        <v>35</v>
      </c>
      <c r="F136" s="26">
        <v>3500000</v>
      </c>
      <c r="G136" s="26">
        <v>3500000</v>
      </c>
      <c r="H136" s="12">
        <f t="shared" si="4"/>
        <v>1</v>
      </c>
      <c r="M136" s="61"/>
      <c r="N136" s="61"/>
      <c r="O136" s="61"/>
      <c r="P136" s="61"/>
      <c r="Q136" s="61"/>
      <c r="R136" s="61"/>
    </row>
    <row r="137" spans="2:18" s="1" customFormat="1" ht="25.5" x14ac:dyDescent="0.2">
      <c r="B137" s="30"/>
      <c r="C137" s="30">
        <v>75622</v>
      </c>
      <c r="D137" s="29"/>
      <c r="E137" s="5" t="s">
        <v>37</v>
      </c>
      <c r="F137" s="26">
        <f>SUM(F138:F139)</f>
        <v>16799077</v>
      </c>
      <c r="G137" s="26">
        <f>SUM(G138:G139)</f>
        <v>17973844</v>
      </c>
      <c r="H137" s="12">
        <f t="shared" si="4"/>
        <v>1.0699304491550339</v>
      </c>
      <c r="M137" s="61"/>
      <c r="N137" s="61"/>
      <c r="O137" s="61"/>
      <c r="P137" s="61"/>
      <c r="Q137" s="61"/>
      <c r="R137" s="61"/>
    </row>
    <row r="138" spans="2:18" s="1" customFormat="1" ht="12.75" x14ac:dyDescent="0.2">
      <c r="B138" s="30"/>
      <c r="C138" s="30"/>
      <c r="D138" s="29" t="s">
        <v>32</v>
      </c>
      <c r="E138" s="5" t="s">
        <v>33</v>
      </c>
      <c r="F138" s="26">
        <v>16049077</v>
      </c>
      <c r="G138" s="26">
        <v>17223844</v>
      </c>
      <c r="H138" s="12">
        <f t="shared" si="4"/>
        <v>1.0731984150864253</v>
      </c>
      <c r="M138" s="61"/>
      <c r="N138" s="61"/>
      <c r="O138" s="61"/>
      <c r="P138" s="61"/>
      <c r="Q138" s="61"/>
      <c r="R138" s="61"/>
    </row>
    <row r="139" spans="2:18" s="1" customFormat="1" ht="12.75" x14ac:dyDescent="0.2">
      <c r="B139" s="30"/>
      <c r="C139" s="30"/>
      <c r="D139" s="29" t="s">
        <v>34</v>
      </c>
      <c r="E139" s="5" t="s">
        <v>35</v>
      </c>
      <c r="F139" s="26">
        <v>750000</v>
      </c>
      <c r="G139" s="26">
        <v>750000</v>
      </c>
      <c r="H139" s="12">
        <f t="shared" si="4"/>
        <v>1</v>
      </c>
      <c r="M139" s="61"/>
      <c r="N139" s="61"/>
      <c r="O139" s="61"/>
      <c r="P139" s="61"/>
      <c r="Q139" s="61"/>
      <c r="R139" s="61"/>
    </row>
    <row r="140" spans="2:18" s="1" customFormat="1" ht="12.75" x14ac:dyDescent="0.2">
      <c r="B140" s="20">
        <v>758</v>
      </c>
      <c r="C140" s="20"/>
      <c r="D140" s="32"/>
      <c r="E140" s="33" t="s">
        <v>38</v>
      </c>
      <c r="F140" s="21">
        <f>SUM(F141,F143,F145,F147,F152,F154,F149)</f>
        <v>128641050</v>
      </c>
      <c r="G140" s="21">
        <f>SUM(G141,G143,G145,G147,G152,G154,G149)</f>
        <v>132054479</v>
      </c>
      <c r="H140" s="44">
        <f t="shared" si="4"/>
        <v>1.0265345237775967</v>
      </c>
      <c r="M140" s="61"/>
      <c r="N140" s="61"/>
      <c r="O140" s="61"/>
      <c r="P140" s="61"/>
      <c r="Q140" s="61"/>
      <c r="R140" s="61"/>
    </row>
    <row r="141" spans="2:18" s="1" customFormat="1" ht="25.5" x14ac:dyDescent="0.2">
      <c r="B141" s="30"/>
      <c r="C141" s="30">
        <v>75801</v>
      </c>
      <c r="D141" s="29"/>
      <c r="E141" s="5" t="s">
        <v>40</v>
      </c>
      <c r="F141" s="26">
        <f>SUM(F142)</f>
        <v>105980387</v>
      </c>
      <c r="G141" s="26">
        <f>SUM(G142)</f>
        <v>108453403</v>
      </c>
      <c r="H141" s="12">
        <f t="shared" si="4"/>
        <v>1.0233346571946373</v>
      </c>
      <c r="M141" s="61"/>
      <c r="N141" s="61"/>
      <c r="O141" s="61"/>
      <c r="P141" s="61"/>
      <c r="Q141" s="61"/>
      <c r="R141" s="61"/>
    </row>
    <row r="142" spans="2:18" s="1" customFormat="1" ht="12.75" x14ac:dyDescent="0.2">
      <c r="B142" s="30"/>
      <c r="C142" s="30"/>
      <c r="D142" s="29" t="s">
        <v>39</v>
      </c>
      <c r="E142" s="5" t="s">
        <v>41</v>
      </c>
      <c r="F142" s="26">
        <v>105980387</v>
      </c>
      <c r="G142" s="26">
        <v>108453403</v>
      </c>
      <c r="H142" s="12">
        <f t="shared" si="4"/>
        <v>1.0233346571946373</v>
      </c>
      <c r="M142" s="61"/>
      <c r="N142" s="61"/>
      <c r="O142" s="61"/>
      <c r="P142" s="61"/>
      <c r="Q142" s="61"/>
      <c r="R142" s="61"/>
    </row>
    <row r="143" spans="2:18" s="1" customFormat="1" ht="25.5" x14ac:dyDescent="0.2">
      <c r="B143" s="30"/>
      <c r="C143" s="30">
        <v>75802</v>
      </c>
      <c r="D143" s="29"/>
      <c r="E143" s="5" t="s">
        <v>43</v>
      </c>
      <c r="F143" s="26">
        <f>SUM(F144)</f>
        <v>1602708</v>
      </c>
      <c r="G143" s="26">
        <f>SUM(G144)</f>
        <v>0</v>
      </c>
      <c r="H143" s="12">
        <f t="shared" si="4"/>
        <v>0</v>
      </c>
      <c r="M143" s="61"/>
      <c r="N143" s="61"/>
      <c r="O143" s="61"/>
      <c r="P143" s="61"/>
      <c r="Q143" s="61"/>
      <c r="R143" s="61"/>
    </row>
    <row r="144" spans="2:18" s="1" customFormat="1" ht="51" x14ac:dyDescent="0.2">
      <c r="B144" s="30"/>
      <c r="C144" s="30"/>
      <c r="D144" s="29" t="s">
        <v>42</v>
      </c>
      <c r="E144" s="5" t="s">
        <v>44</v>
      </c>
      <c r="F144" s="26">
        <v>1602708</v>
      </c>
      <c r="G144" s="26">
        <v>0</v>
      </c>
      <c r="H144" s="12">
        <f t="shared" si="4"/>
        <v>0</v>
      </c>
      <c r="M144" s="61"/>
      <c r="N144" s="61"/>
      <c r="O144" s="61"/>
      <c r="P144" s="61"/>
      <c r="Q144" s="61"/>
      <c r="R144" s="61"/>
    </row>
    <row r="145" spans="2:18" s="1" customFormat="1" ht="12.75" x14ac:dyDescent="0.2">
      <c r="B145" s="30"/>
      <c r="C145" s="30">
        <v>75803</v>
      </c>
      <c r="D145" s="29"/>
      <c r="E145" s="5" t="s">
        <v>45</v>
      </c>
      <c r="F145" s="26">
        <f>SUM(F146)</f>
        <v>3362267</v>
      </c>
      <c r="G145" s="26">
        <f>SUM(G146)</f>
        <v>3860503</v>
      </c>
      <c r="H145" s="12">
        <f t="shared" si="4"/>
        <v>1.1481845433453084</v>
      </c>
      <c r="M145" s="61"/>
      <c r="N145" s="61"/>
      <c r="O145" s="61"/>
      <c r="P145" s="61"/>
      <c r="Q145" s="61"/>
      <c r="R145" s="61"/>
    </row>
    <row r="146" spans="2:18" s="1" customFormat="1" ht="12.75" x14ac:dyDescent="0.2">
      <c r="B146" s="30"/>
      <c r="C146" s="30"/>
      <c r="D146" s="29" t="s">
        <v>39</v>
      </c>
      <c r="E146" s="5" t="s">
        <v>41</v>
      </c>
      <c r="F146" s="26">
        <v>3362267</v>
      </c>
      <c r="G146" s="26">
        <v>3860503</v>
      </c>
      <c r="H146" s="12">
        <f t="shared" si="4"/>
        <v>1.1481845433453084</v>
      </c>
      <c r="M146" s="61"/>
      <c r="N146" s="61"/>
      <c r="O146" s="61"/>
      <c r="P146" s="61"/>
      <c r="Q146" s="61"/>
      <c r="R146" s="61"/>
    </row>
    <row r="147" spans="2:18" s="1" customFormat="1" ht="12.75" x14ac:dyDescent="0.2">
      <c r="B147" s="30"/>
      <c r="C147" s="30">
        <v>75807</v>
      </c>
      <c r="D147" s="29"/>
      <c r="E147" s="5" t="s">
        <v>46</v>
      </c>
      <c r="F147" s="26">
        <f>SUM(F148)</f>
        <v>11361445</v>
      </c>
      <c r="G147" s="26">
        <f>SUM(G148)</f>
        <v>13199038</v>
      </c>
      <c r="H147" s="12">
        <f t="shared" si="4"/>
        <v>1.1617393738208477</v>
      </c>
      <c r="M147" s="61"/>
      <c r="N147" s="61"/>
      <c r="O147" s="61"/>
      <c r="P147" s="61"/>
      <c r="Q147" s="61"/>
      <c r="R147" s="61"/>
    </row>
    <row r="148" spans="2:18" s="1" customFormat="1" ht="12.75" x14ac:dyDescent="0.2">
      <c r="B148" s="30"/>
      <c r="C148" s="30"/>
      <c r="D148" s="29" t="s">
        <v>39</v>
      </c>
      <c r="E148" s="5" t="s">
        <v>41</v>
      </c>
      <c r="F148" s="26">
        <v>11361445</v>
      </c>
      <c r="G148" s="26">
        <v>13199038</v>
      </c>
      <c r="H148" s="12">
        <f t="shared" si="4"/>
        <v>1.1617393738208477</v>
      </c>
      <c r="M148" s="61"/>
      <c r="N148" s="61"/>
      <c r="O148" s="61"/>
      <c r="P148" s="61"/>
      <c r="Q148" s="61"/>
      <c r="R148" s="61"/>
    </row>
    <row r="149" spans="2:18" s="1" customFormat="1" ht="12.75" x14ac:dyDescent="0.2">
      <c r="B149" s="30"/>
      <c r="C149" s="30">
        <v>75814</v>
      </c>
      <c r="D149" s="29"/>
      <c r="E149" s="5" t="s">
        <v>189</v>
      </c>
      <c r="F149" s="26">
        <f>SUM(F150:F151)</f>
        <v>49370</v>
      </c>
      <c r="G149" s="26">
        <f>SUM(G150)</f>
        <v>0</v>
      </c>
      <c r="H149" s="12">
        <f t="shared" si="4"/>
        <v>0</v>
      </c>
      <c r="M149" s="61"/>
      <c r="N149" s="61"/>
      <c r="O149" s="61"/>
      <c r="P149" s="61"/>
      <c r="Q149" s="61"/>
      <c r="R149" s="61"/>
    </row>
    <row r="150" spans="2:18" s="1" customFormat="1" ht="12.75" x14ac:dyDescent="0.2">
      <c r="B150" s="30"/>
      <c r="C150" s="30"/>
      <c r="D150" s="29" t="s">
        <v>82</v>
      </c>
      <c r="E150" s="5" t="s">
        <v>83</v>
      </c>
      <c r="F150" s="26">
        <v>26000</v>
      </c>
      <c r="G150" s="26">
        <v>0</v>
      </c>
      <c r="H150" s="12">
        <f t="shared" si="4"/>
        <v>0</v>
      </c>
      <c r="M150" s="61"/>
      <c r="N150" s="61"/>
      <c r="O150" s="61"/>
      <c r="P150" s="61"/>
      <c r="Q150" s="61"/>
      <c r="R150" s="61"/>
    </row>
    <row r="151" spans="2:18" s="1" customFormat="1" ht="38.25" x14ac:dyDescent="0.2">
      <c r="B151" s="30"/>
      <c r="C151" s="30"/>
      <c r="D151" s="29" t="s">
        <v>314</v>
      </c>
      <c r="E151" s="5" t="s">
        <v>191</v>
      </c>
      <c r="F151" s="26">
        <v>23370</v>
      </c>
      <c r="G151" s="26">
        <v>0</v>
      </c>
      <c r="H151" s="12">
        <f t="shared" si="4"/>
        <v>0</v>
      </c>
      <c r="M151" s="61"/>
      <c r="N151" s="61"/>
      <c r="O151" s="61"/>
      <c r="P151" s="61"/>
      <c r="Q151" s="61"/>
      <c r="R151" s="61"/>
    </row>
    <row r="152" spans="2:18" s="1" customFormat="1" ht="12.75" x14ac:dyDescent="0.2">
      <c r="B152" s="30"/>
      <c r="C152" s="30">
        <v>75831</v>
      </c>
      <c r="D152" s="29"/>
      <c r="E152" s="5" t="s">
        <v>47</v>
      </c>
      <c r="F152" s="26">
        <f>SUM(F153)</f>
        <v>387450</v>
      </c>
      <c r="G152" s="26">
        <f>SUM(G153)</f>
        <v>261222</v>
      </c>
      <c r="H152" s="12">
        <f t="shared" ref="H152:H210" si="5">G152/F152</f>
        <v>0.6742082849399923</v>
      </c>
      <c r="M152" s="61"/>
      <c r="N152" s="61"/>
      <c r="O152" s="61"/>
      <c r="P152" s="61"/>
      <c r="Q152" s="61"/>
      <c r="R152" s="61"/>
    </row>
    <row r="153" spans="2:18" s="1" customFormat="1" ht="12.75" x14ac:dyDescent="0.2">
      <c r="B153" s="30"/>
      <c r="C153" s="30"/>
      <c r="D153" s="29" t="s">
        <v>39</v>
      </c>
      <c r="E153" s="5" t="s">
        <v>41</v>
      </c>
      <c r="F153" s="26">
        <v>387450</v>
      </c>
      <c r="G153" s="26">
        <v>261222</v>
      </c>
      <c r="H153" s="12">
        <f t="shared" si="5"/>
        <v>0.6742082849399923</v>
      </c>
      <c r="M153" s="61"/>
      <c r="N153" s="61"/>
      <c r="O153" s="61"/>
      <c r="P153" s="61"/>
      <c r="Q153" s="61"/>
      <c r="R153" s="61"/>
    </row>
    <row r="154" spans="2:18" s="1" customFormat="1" ht="12.75" x14ac:dyDescent="0.2">
      <c r="B154" s="30"/>
      <c r="C154" s="30">
        <v>75832</v>
      </c>
      <c r="D154" s="29"/>
      <c r="E154" s="5" t="s">
        <v>48</v>
      </c>
      <c r="F154" s="26">
        <f>SUM(F155)</f>
        <v>5897423</v>
      </c>
      <c r="G154" s="26">
        <f t="shared" ref="G154" si="6">SUM(G155)</f>
        <v>6280313</v>
      </c>
      <c r="H154" s="12">
        <f t="shared" si="5"/>
        <v>1.0649249680750388</v>
      </c>
      <c r="M154" s="61"/>
      <c r="N154" s="61"/>
      <c r="O154" s="61"/>
      <c r="P154" s="61"/>
      <c r="Q154" s="61"/>
      <c r="R154" s="61"/>
    </row>
    <row r="155" spans="2:18" s="1" customFormat="1" ht="12.75" x14ac:dyDescent="0.2">
      <c r="B155" s="30"/>
      <c r="C155" s="30"/>
      <c r="D155" s="29" t="s">
        <v>39</v>
      </c>
      <c r="E155" s="5" t="s">
        <v>41</v>
      </c>
      <c r="F155" s="26">
        <v>5897423</v>
      </c>
      <c r="G155" s="26">
        <v>6280313</v>
      </c>
      <c r="H155" s="12">
        <f t="shared" si="5"/>
        <v>1.0649249680750388</v>
      </c>
      <c r="M155" s="61"/>
      <c r="N155" s="61"/>
      <c r="O155" s="61"/>
      <c r="P155" s="61"/>
      <c r="Q155" s="61"/>
      <c r="R155" s="61"/>
    </row>
    <row r="156" spans="2:18" s="1" customFormat="1" ht="12.75" x14ac:dyDescent="0.2">
      <c r="B156" s="20">
        <v>801</v>
      </c>
      <c r="C156" s="20"/>
      <c r="D156" s="32"/>
      <c r="E156" s="33" t="s">
        <v>192</v>
      </c>
      <c r="F156" s="21">
        <f>SUM(F157,F165,F169,F171,F177,F179,F181,F190,F192,F199,F202,F206,F209,F215,F212)</f>
        <v>9354801</v>
      </c>
      <c r="G156" s="21">
        <f>SUM(G157,G165,G169,G171,G177,G179,G181,G190,G192,G199,G202,G206,G209,G215,G212)</f>
        <v>9289643</v>
      </c>
      <c r="H156" s="44">
        <f t="shared" si="5"/>
        <v>0.99303480640582309</v>
      </c>
      <c r="M156" s="61"/>
      <c r="N156" s="61"/>
      <c r="O156" s="61"/>
      <c r="P156" s="61"/>
      <c r="Q156" s="61"/>
      <c r="R156" s="61"/>
    </row>
    <row r="157" spans="2:18" s="1" customFormat="1" ht="12.75" x14ac:dyDescent="0.2">
      <c r="B157" s="20"/>
      <c r="C157" s="30">
        <v>80101</v>
      </c>
      <c r="D157" s="32"/>
      <c r="E157" s="5" t="s">
        <v>193</v>
      </c>
      <c r="F157" s="26">
        <f>SUM(F158:F164)</f>
        <v>97524</v>
      </c>
      <c r="G157" s="26">
        <f>SUM(G158:G164)</f>
        <v>38396</v>
      </c>
      <c r="H157" s="12">
        <f t="shared" si="5"/>
        <v>0.39370821541364176</v>
      </c>
      <c r="M157" s="61"/>
      <c r="N157" s="61"/>
      <c r="O157" s="61"/>
      <c r="P157" s="61"/>
      <c r="Q157" s="61"/>
      <c r="R157" s="61"/>
    </row>
    <row r="158" spans="2:18" s="1" customFormat="1" ht="38.25" x14ac:dyDescent="0.2">
      <c r="B158" s="20"/>
      <c r="C158" s="30"/>
      <c r="D158" s="29" t="s">
        <v>194</v>
      </c>
      <c r="E158" s="5" t="s">
        <v>195</v>
      </c>
      <c r="F158" s="26">
        <v>182</v>
      </c>
      <c r="G158" s="26">
        <v>130</v>
      </c>
      <c r="H158" s="12">
        <f t="shared" si="5"/>
        <v>0.7142857142857143</v>
      </c>
      <c r="M158" s="61"/>
      <c r="N158" s="61"/>
      <c r="O158" s="61"/>
      <c r="P158" s="61"/>
      <c r="Q158" s="61"/>
      <c r="R158" s="61"/>
    </row>
    <row r="159" spans="2:18" s="1" customFormat="1" ht="12.75" x14ac:dyDescent="0.2">
      <c r="B159" s="20"/>
      <c r="C159" s="30"/>
      <c r="D159" s="29" t="s">
        <v>78</v>
      </c>
      <c r="E159" s="5" t="s">
        <v>97</v>
      </c>
      <c r="F159" s="26">
        <v>1941</v>
      </c>
      <c r="G159" s="26">
        <v>1833</v>
      </c>
      <c r="H159" s="12">
        <f t="shared" si="5"/>
        <v>0.94435857805255019</v>
      </c>
      <c r="M159" s="61"/>
      <c r="N159" s="61"/>
      <c r="O159" s="61"/>
      <c r="P159" s="61"/>
      <c r="Q159" s="61"/>
      <c r="R159" s="61"/>
    </row>
    <row r="160" spans="2:18" s="1" customFormat="1" ht="51" x14ac:dyDescent="0.2">
      <c r="B160" s="20"/>
      <c r="C160" s="30"/>
      <c r="D160" s="29" t="s">
        <v>80</v>
      </c>
      <c r="E160" s="5" t="s">
        <v>81</v>
      </c>
      <c r="F160" s="26">
        <v>67115</v>
      </c>
      <c r="G160" s="26">
        <v>34741</v>
      </c>
      <c r="H160" s="12">
        <f t="shared" si="5"/>
        <v>0.51763391194218877</v>
      </c>
      <c r="M160" s="61"/>
      <c r="N160" s="61"/>
      <c r="O160" s="61"/>
      <c r="P160" s="61"/>
      <c r="Q160" s="61"/>
      <c r="R160" s="61"/>
    </row>
    <row r="161" spans="2:18" s="1" customFormat="1" ht="12.75" x14ac:dyDescent="0.2">
      <c r="B161" s="20"/>
      <c r="C161" s="30"/>
      <c r="D161" s="29" t="s">
        <v>82</v>
      </c>
      <c r="E161" s="5" t="s">
        <v>83</v>
      </c>
      <c r="F161" s="26">
        <v>5433</v>
      </c>
      <c r="G161" s="26">
        <v>1662</v>
      </c>
      <c r="H161" s="12">
        <f t="shared" si="5"/>
        <v>0.30590833793484262</v>
      </c>
      <c r="M161" s="61"/>
      <c r="N161" s="61"/>
      <c r="O161" s="61"/>
      <c r="P161" s="61"/>
      <c r="Q161" s="61"/>
      <c r="R161" s="61"/>
    </row>
    <row r="162" spans="2:18" s="1" customFormat="1" ht="12.75" x14ac:dyDescent="0.2">
      <c r="B162" s="20"/>
      <c r="C162" s="30"/>
      <c r="D162" s="29" t="s">
        <v>98</v>
      </c>
      <c r="E162" s="31" t="s">
        <v>72</v>
      </c>
      <c r="F162" s="26">
        <v>2436</v>
      </c>
      <c r="G162" s="26">
        <v>0</v>
      </c>
      <c r="H162" s="12">
        <f t="shared" si="5"/>
        <v>0</v>
      </c>
      <c r="M162" s="61"/>
      <c r="N162" s="61"/>
      <c r="O162" s="61"/>
      <c r="P162" s="61"/>
      <c r="Q162" s="61"/>
      <c r="R162" s="61"/>
    </row>
    <row r="163" spans="2:18" s="1" customFormat="1" ht="12.75" x14ac:dyDescent="0.2">
      <c r="B163" s="20"/>
      <c r="C163" s="30"/>
      <c r="D163" s="29" t="s">
        <v>125</v>
      </c>
      <c r="E163" s="31" t="s">
        <v>126</v>
      </c>
      <c r="F163" s="26">
        <v>11344</v>
      </c>
      <c r="G163" s="26">
        <v>0</v>
      </c>
      <c r="H163" s="12">
        <f t="shared" si="5"/>
        <v>0</v>
      </c>
      <c r="M163" s="61"/>
      <c r="N163" s="61"/>
      <c r="O163" s="61"/>
      <c r="P163" s="61"/>
      <c r="Q163" s="61"/>
      <c r="R163" s="61"/>
    </row>
    <row r="164" spans="2:18" s="1" customFormat="1" ht="12.75" x14ac:dyDescent="0.2">
      <c r="B164" s="20"/>
      <c r="C164" s="30"/>
      <c r="D164" s="29" t="s">
        <v>115</v>
      </c>
      <c r="E164" s="31" t="s">
        <v>187</v>
      </c>
      <c r="F164" s="26">
        <v>9073</v>
      </c>
      <c r="G164" s="26">
        <v>30</v>
      </c>
      <c r="H164" s="12">
        <f t="shared" si="5"/>
        <v>3.3065138322495315E-3</v>
      </c>
      <c r="M164" s="61"/>
      <c r="N164" s="61"/>
      <c r="O164" s="61"/>
      <c r="P164" s="61"/>
      <c r="Q164" s="61"/>
      <c r="R164" s="61"/>
    </row>
    <row r="165" spans="2:18" s="1" customFormat="1" ht="12.75" x14ac:dyDescent="0.2">
      <c r="B165" s="20"/>
      <c r="C165" s="30">
        <v>80102</v>
      </c>
      <c r="D165" s="29"/>
      <c r="E165" s="31" t="s">
        <v>204</v>
      </c>
      <c r="F165" s="26">
        <f>SUM(F166:F168)</f>
        <v>5115</v>
      </c>
      <c r="G165" s="26">
        <f>SUM(G166:G168)</f>
        <v>0</v>
      </c>
      <c r="H165" s="12">
        <f t="shared" si="5"/>
        <v>0</v>
      </c>
      <c r="M165" s="61"/>
      <c r="N165" s="61"/>
      <c r="O165" s="61"/>
      <c r="P165" s="61"/>
      <c r="Q165" s="61"/>
      <c r="R165" s="61"/>
    </row>
    <row r="166" spans="2:18" s="1" customFormat="1" ht="12.75" x14ac:dyDescent="0.2">
      <c r="B166" s="20"/>
      <c r="C166" s="30"/>
      <c r="D166" s="29" t="s">
        <v>82</v>
      </c>
      <c r="E166" s="5" t="s">
        <v>83</v>
      </c>
      <c r="F166" s="26">
        <v>500</v>
      </c>
      <c r="G166" s="26">
        <v>0</v>
      </c>
      <c r="H166" s="12">
        <f t="shared" si="5"/>
        <v>0</v>
      </c>
      <c r="M166" s="61"/>
      <c r="N166" s="61"/>
      <c r="O166" s="61"/>
      <c r="P166" s="61"/>
      <c r="Q166" s="61"/>
      <c r="R166" s="61"/>
    </row>
    <row r="167" spans="2:18" s="1" customFormat="1" ht="25.5" x14ac:dyDescent="0.2">
      <c r="B167" s="20"/>
      <c r="C167" s="30"/>
      <c r="D167" s="29" t="s">
        <v>205</v>
      </c>
      <c r="E167" s="5" t="s">
        <v>206</v>
      </c>
      <c r="F167" s="26">
        <v>1000</v>
      </c>
      <c r="G167" s="26">
        <v>0</v>
      </c>
      <c r="H167" s="12">
        <f t="shared" si="5"/>
        <v>0</v>
      </c>
      <c r="M167" s="61"/>
      <c r="N167" s="61"/>
      <c r="O167" s="61"/>
      <c r="P167" s="61"/>
      <c r="Q167" s="61"/>
      <c r="R167" s="61"/>
    </row>
    <row r="168" spans="2:18" s="1" customFormat="1" ht="25.5" x14ac:dyDescent="0.2">
      <c r="B168" s="20"/>
      <c r="C168" s="30"/>
      <c r="D168" s="29" t="s">
        <v>294</v>
      </c>
      <c r="E168" s="5" t="s">
        <v>295</v>
      </c>
      <c r="F168" s="26">
        <v>3615</v>
      </c>
      <c r="G168" s="26">
        <v>0</v>
      </c>
      <c r="H168" s="12">
        <f t="shared" si="5"/>
        <v>0</v>
      </c>
      <c r="M168" s="61"/>
      <c r="N168" s="61"/>
      <c r="O168" s="61"/>
      <c r="P168" s="61"/>
      <c r="Q168" s="61"/>
      <c r="R168" s="61"/>
    </row>
    <row r="169" spans="2:18" s="1" customFormat="1" ht="12.75" x14ac:dyDescent="0.2">
      <c r="B169" s="20"/>
      <c r="C169" s="30">
        <v>80103</v>
      </c>
      <c r="D169" s="29"/>
      <c r="E169" s="34" t="s">
        <v>209</v>
      </c>
      <c r="F169" s="26">
        <f>SUM(F170)</f>
        <v>5496</v>
      </c>
      <c r="G169" s="26">
        <f>SUM(G170)</f>
        <v>10900</v>
      </c>
      <c r="H169" s="12">
        <f t="shared" si="5"/>
        <v>1.9832605531295489</v>
      </c>
      <c r="M169" s="61"/>
      <c r="N169" s="61"/>
      <c r="O169" s="61"/>
      <c r="P169" s="61"/>
      <c r="Q169" s="61"/>
      <c r="R169" s="61"/>
    </row>
    <row r="170" spans="2:18" s="1" customFormat="1" ht="25.5" x14ac:dyDescent="0.2">
      <c r="B170" s="20"/>
      <c r="C170" s="30"/>
      <c r="D170" s="29" t="s">
        <v>211</v>
      </c>
      <c r="E170" s="31" t="s">
        <v>212</v>
      </c>
      <c r="F170" s="26">
        <v>5496</v>
      </c>
      <c r="G170" s="26">
        <v>10900</v>
      </c>
      <c r="H170" s="12">
        <f t="shared" si="5"/>
        <v>1.9832605531295489</v>
      </c>
      <c r="M170" s="61"/>
      <c r="N170" s="61"/>
      <c r="O170" s="61"/>
      <c r="P170" s="61"/>
      <c r="Q170" s="61"/>
      <c r="R170" s="61"/>
    </row>
    <row r="171" spans="2:18" s="1" customFormat="1" ht="12.75" x14ac:dyDescent="0.2">
      <c r="B171" s="20"/>
      <c r="C171" s="30">
        <v>80104</v>
      </c>
      <c r="D171" s="29"/>
      <c r="E171" s="31" t="s">
        <v>210</v>
      </c>
      <c r="F171" s="26">
        <f>SUM(F172:F176)</f>
        <v>3685233</v>
      </c>
      <c r="G171" s="26">
        <f>SUM(G172:G175)</f>
        <v>3995026</v>
      </c>
      <c r="H171" s="12">
        <f t="shared" si="5"/>
        <v>1.0840633414495093</v>
      </c>
      <c r="M171" s="61"/>
      <c r="N171" s="61"/>
      <c r="O171" s="61"/>
      <c r="P171" s="61"/>
      <c r="Q171" s="61"/>
      <c r="R171" s="61"/>
    </row>
    <row r="172" spans="2:18" s="1" customFormat="1" ht="25.5" x14ac:dyDescent="0.2">
      <c r="B172" s="20"/>
      <c r="C172" s="30"/>
      <c r="D172" s="29" t="s">
        <v>211</v>
      </c>
      <c r="E172" s="31" t="s">
        <v>212</v>
      </c>
      <c r="F172" s="26">
        <v>284102</v>
      </c>
      <c r="G172" s="26">
        <v>397744</v>
      </c>
      <c r="H172" s="12">
        <f t="shared" si="5"/>
        <v>1.4000042238351014</v>
      </c>
      <c r="M172" s="61"/>
      <c r="N172" s="61"/>
      <c r="O172" s="61"/>
      <c r="P172" s="61"/>
      <c r="Q172" s="61"/>
      <c r="R172" s="61"/>
    </row>
    <row r="173" spans="2:18" s="1" customFormat="1" ht="12.75" x14ac:dyDescent="0.2">
      <c r="B173" s="20"/>
      <c r="C173" s="30"/>
      <c r="D173" s="29" t="s">
        <v>82</v>
      </c>
      <c r="E173" s="5" t="s">
        <v>83</v>
      </c>
      <c r="F173" s="26">
        <v>4468</v>
      </c>
      <c r="G173" s="26">
        <v>1367</v>
      </c>
      <c r="H173" s="12">
        <f t="shared" si="5"/>
        <v>0.30595344673231872</v>
      </c>
      <c r="M173" s="61"/>
      <c r="N173" s="61"/>
      <c r="O173" s="61"/>
      <c r="P173" s="61"/>
      <c r="Q173" s="61"/>
      <c r="R173" s="61"/>
    </row>
    <row r="174" spans="2:18" s="1" customFormat="1" ht="12.75" x14ac:dyDescent="0.2">
      <c r="B174" s="20"/>
      <c r="C174" s="30"/>
      <c r="D174" s="29" t="s">
        <v>115</v>
      </c>
      <c r="E174" s="31" t="s">
        <v>187</v>
      </c>
      <c r="F174" s="26">
        <v>648896</v>
      </c>
      <c r="G174" s="26">
        <v>796602</v>
      </c>
      <c r="H174" s="12">
        <f t="shared" si="5"/>
        <v>1.227626615050794</v>
      </c>
      <c r="M174" s="61"/>
      <c r="N174" s="61"/>
      <c r="O174" s="61"/>
      <c r="P174" s="61"/>
      <c r="Q174" s="61"/>
      <c r="R174" s="61"/>
    </row>
    <row r="175" spans="2:18" s="1" customFormat="1" ht="38.25" x14ac:dyDescent="0.2">
      <c r="B175" s="20"/>
      <c r="C175" s="30"/>
      <c r="D175" s="29" t="s">
        <v>198</v>
      </c>
      <c r="E175" s="31" t="s">
        <v>199</v>
      </c>
      <c r="F175" s="26">
        <v>2747221</v>
      </c>
      <c r="G175" s="26">
        <v>2799313</v>
      </c>
      <c r="H175" s="12">
        <f t="shared" si="5"/>
        <v>1.0189617071214876</v>
      </c>
      <c r="M175" s="61"/>
      <c r="N175" s="61"/>
      <c r="O175" s="61"/>
      <c r="P175" s="61"/>
      <c r="Q175" s="61"/>
      <c r="R175" s="61"/>
    </row>
    <row r="176" spans="2:18" s="1" customFormat="1" ht="25.5" x14ac:dyDescent="0.2">
      <c r="B176" s="20"/>
      <c r="C176" s="30"/>
      <c r="D176" s="29" t="s">
        <v>294</v>
      </c>
      <c r="E176" s="5" t="s">
        <v>295</v>
      </c>
      <c r="F176" s="26">
        <v>546</v>
      </c>
      <c r="G176" s="26">
        <v>0</v>
      </c>
      <c r="H176" s="12">
        <f t="shared" si="5"/>
        <v>0</v>
      </c>
      <c r="M176" s="61"/>
      <c r="N176" s="61"/>
      <c r="O176" s="61"/>
      <c r="P176" s="61"/>
      <c r="Q176" s="61"/>
      <c r="R176" s="61"/>
    </row>
    <row r="177" spans="2:18" s="1" customFormat="1" ht="12.75" x14ac:dyDescent="0.2">
      <c r="B177" s="20"/>
      <c r="C177" s="30">
        <v>80105</v>
      </c>
      <c r="D177" s="29"/>
      <c r="E177" s="31" t="s">
        <v>215</v>
      </c>
      <c r="F177" s="26">
        <f>SUM(F178)</f>
        <v>230</v>
      </c>
      <c r="G177" s="26">
        <f>SUM(G178)</f>
        <v>1600</v>
      </c>
      <c r="H177" s="12">
        <f t="shared" si="5"/>
        <v>6.9565217391304346</v>
      </c>
      <c r="M177" s="61"/>
      <c r="N177" s="61"/>
      <c r="O177" s="61"/>
      <c r="P177" s="61"/>
      <c r="Q177" s="61"/>
      <c r="R177" s="61"/>
    </row>
    <row r="178" spans="2:18" s="1" customFormat="1" ht="25.5" x14ac:dyDescent="0.2">
      <c r="B178" s="20"/>
      <c r="C178" s="30"/>
      <c r="D178" s="29" t="s">
        <v>211</v>
      </c>
      <c r="E178" s="31" t="s">
        <v>212</v>
      </c>
      <c r="F178" s="26">
        <v>230</v>
      </c>
      <c r="G178" s="26">
        <v>1600</v>
      </c>
      <c r="H178" s="12">
        <f t="shared" si="5"/>
        <v>6.9565217391304346</v>
      </c>
      <c r="M178" s="61"/>
      <c r="N178" s="61"/>
      <c r="O178" s="61"/>
      <c r="P178" s="61"/>
      <c r="Q178" s="61"/>
      <c r="R178" s="61"/>
    </row>
    <row r="179" spans="2:18" s="1" customFormat="1" ht="12.75" x14ac:dyDescent="0.2">
      <c r="B179" s="20"/>
      <c r="C179" s="30">
        <v>80110</v>
      </c>
      <c r="D179" s="29"/>
      <c r="E179" s="31" t="s">
        <v>216</v>
      </c>
      <c r="F179" s="26">
        <f>SUM(F180)</f>
        <v>60</v>
      </c>
      <c r="G179" s="26">
        <f>SUM(G180)</f>
        <v>0</v>
      </c>
      <c r="H179" s="12">
        <f t="shared" si="5"/>
        <v>0</v>
      </c>
      <c r="M179" s="61"/>
      <c r="N179" s="61"/>
      <c r="O179" s="61"/>
      <c r="P179" s="61"/>
      <c r="Q179" s="61"/>
      <c r="R179" s="61"/>
    </row>
    <row r="180" spans="2:18" s="1" customFormat="1" ht="25.5" x14ac:dyDescent="0.2">
      <c r="B180" s="20"/>
      <c r="C180" s="30"/>
      <c r="D180" s="29" t="s">
        <v>156</v>
      </c>
      <c r="E180" s="5" t="s">
        <v>157</v>
      </c>
      <c r="F180" s="26">
        <v>60</v>
      </c>
      <c r="G180" s="26">
        <v>0</v>
      </c>
      <c r="H180" s="12">
        <f t="shared" si="5"/>
        <v>0</v>
      </c>
      <c r="M180" s="61"/>
      <c r="N180" s="61"/>
      <c r="O180" s="61"/>
      <c r="P180" s="61"/>
      <c r="Q180" s="61"/>
      <c r="R180" s="61"/>
    </row>
    <row r="181" spans="2:18" s="1" customFormat="1" ht="12.75" x14ac:dyDescent="0.2">
      <c r="B181" s="20"/>
      <c r="C181" s="30">
        <v>80115</v>
      </c>
      <c r="D181" s="29"/>
      <c r="E181" s="5" t="s">
        <v>217</v>
      </c>
      <c r="F181" s="26">
        <f>SUM(F182:F189)</f>
        <v>1062242</v>
      </c>
      <c r="G181" s="26">
        <f>SUM(G182:G189)</f>
        <v>714180</v>
      </c>
      <c r="H181" s="12">
        <f t="shared" si="5"/>
        <v>0.6723326699565636</v>
      </c>
      <c r="M181" s="61"/>
      <c r="N181" s="61"/>
      <c r="O181" s="61"/>
      <c r="P181" s="61"/>
      <c r="Q181" s="61"/>
      <c r="R181" s="61"/>
    </row>
    <row r="182" spans="2:18" s="1" customFormat="1" ht="38.25" x14ac:dyDescent="0.2">
      <c r="B182" s="20"/>
      <c r="C182" s="30"/>
      <c r="D182" s="29" t="s">
        <v>194</v>
      </c>
      <c r="E182" s="5" t="s">
        <v>195</v>
      </c>
      <c r="F182" s="26">
        <v>1520</v>
      </c>
      <c r="G182" s="26">
        <f>104+520+350+468</f>
        <v>1442</v>
      </c>
      <c r="H182" s="12">
        <f t="shared" si="5"/>
        <v>0.9486842105263158</v>
      </c>
      <c r="M182" s="61"/>
      <c r="N182" s="61"/>
      <c r="O182" s="61"/>
      <c r="P182" s="61"/>
      <c r="Q182" s="61"/>
      <c r="R182" s="61"/>
    </row>
    <row r="183" spans="2:18" s="1" customFormat="1" ht="12.75" x14ac:dyDescent="0.2">
      <c r="B183" s="20"/>
      <c r="C183" s="30"/>
      <c r="D183" s="29" t="s">
        <v>78</v>
      </c>
      <c r="E183" s="5" t="s">
        <v>97</v>
      </c>
      <c r="F183" s="26">
        <v>370</v>
      </c>
      <c r="G183" s="26">
        <f>72+90+100+135</f>
        <v>397</v>
      </c>
      <c r="H183" s="12">
        <f t="shared" si="5"/>
        <v>1.0729729729729729</v>
      </c>
      <c r="M183" s="61"/>
      <c r="N183" s="61"/>
      <c r="O183" s="61"/>
      <c r="P183" s="61"/>
      <c r="Q183" s="61"/>
      <c r="R183" s="61"/>
    </row>
    <row r="184" spans="2:18" s="1" customFormat="1" ht="51" x14ac:dyDescent="0.2">
      <c r="B184" s="20"/>
      <c r="C184" s="30"/>
      <c r="D184" s="29" t="s">
        <v>80</v>
      </c>
      <c r="E184" s="5" t="s">
        <v>81</v>
      </c>
      <c r="F184" s="26">
        <v>33604</v>
      </c>
      <c r="G184" s="26">
        <f>1476+15000+9898+15000</f>
        <v>41374</v>
      </c>
      <c r="H184" s="12">
        <f t="shared" si="5"/>
        <v>1.2312224735150576</v>
      </c>
      <c r="M184" s="61"/>
      <c r="N184" s="61"/>
      <c r="O184" s="61"/>
      <c r="P184" s="61"/>
      <c r="Q184" s="61"/>
      <c r="R184" s="61"/>
    </row>
    <row r="185" spans="2:18" s="1" customFormat="1" ht="12.75" x14ac:dyDescent="0.2">
      <c r="B185" s="20"/>
      <c r="C185" s="30"/>
      <c r="D185" s="29" t="s">
        <v>82</v>
      </c>
      <c r="E185" s="5" t="s">
        <v>83</v>
      </c>
      <c r="F185" s="26">
        <v>2270</v>
      </c>
      <c r="G185" s="26">
        <v>1050</v>
      </c>
      <c r="H185" s="12">
        <f t="shared" si="5"/>
        <v>0.46255506607929514</v>
      </c>
      <c r="M185" s="61"/>
      <c r="N185" s="61"/>
      <c r="O185" s="61"/>
      <c r="P185" s="61"/>
      <c r="Q185" s="61"/>
      <c r="R185" s="61"/>
    </row>
    <row r="186" spans="2:18" s="1" customFormat="1" ht="12.75" x14ac:dyDescent="0.2">
      <c r="B186" s="20"/>
      <c r="C186" s="30"/>
      <c r="D186" s="29" t="s">
        <v>98</v>
      </c>
      <c r="E186" s="31" t="s">
        <v>72</v>
      </c>
      <c r="F186" s="26">
        <v>1330</v>
      </c>
      <c r="G186" s="26">
        <v>0</v>
      </c>
      <c r="H186" s="12">
        <f t="shared" si="5"/>
        <v>0</v>
      </c>
      <c r="M186" s="61"/>
      <c r="N186" s="61"/>
      <c r="O186" s="61"/>
      <c r="P186" s="61"/>
      <c r="Q186" s="61"/>
      <c r="R186" s="61"/>
    </row>
    <row r="187" spans="2:18" s="1" customFormat="1" ht="12.75" x14ac:dyDescent="0.2">
      <c r="B187" s="20"/>
      <c r="C187" s="30"/>
      <c r="D187" s="29" t="s">
        <v>115</v>
      </c>
      <c r="E187" s="31" t="s">
        <v>187</v>
      </c>
      <c r="F187" s="26">
        <v>13849</v>
      </c>
      <c r="G187" s="26">
        <f>349+7000</f>
        <v>7349</v>
      </c>
      <c r="H187" s="12">
        <f t="shared" si="5"/>
        <v>0.53065203263773553</v>
      </c>
      <c r="M187" s="61"/>
      <c r="N187" s="61"/>
      <c r="O187" s="61"/>
      <c r="P187" s="61"/>
      <c r="Q187" s="61"/>
      <c r="R187" s="61"/>
    </row>
    <row r="188" spans="2:18" s="1" customFormat="1" ht="63.75" x14ac:dyDescent="0.2">
      <c r="B188" s="20"/>
      <c r="C188" s="30"/>
      <c r="D188" s="29" t="s">
        <v>70</v>
      </c>
      <c r="E188" s="5" t="s">
        <v>73</v>
      </c>
      <c r="F188" s="26">
        <v>897468</v>
      </c>
      <c r="G188" s="26">
        <v>607568</v>
      </c>
      <c r="H188" s="12">
        <f t="shared" si="5"/>
        <v>0.6769801263109102</v>
      </c>
      <c r="M188" s="61"/>
      <c r="N188" s="61"/>
      <c r="O188" s="61"/>
      <c r="P188" s="61"/>
      <c r="Q188" s="61"/>
      <c r="R188" s="61"/>
    </row>
    <row r="189" spans="2:18" s="1" customFormat="1" ht="63.75" x14ac:dyDescent="0.2">
      <c r="B189" s="20"/>
      <c r="C189" s="30"/>
      <c r="D189" s="29" t="s">
        <v>71</v>
      </c>
      <c r="E189" s="5" t="s">
        <v>73</v>
      </c>
      <c r="F189" s="26">
        <v>111831</v>
      </c>
      <c r="G189" s="26">
        <v>55000</v>
      </c>
      <c r="H189" s="12">
        <f t="shared" si="5"/>
        <v>0.49181354007386147</v>
      </c>
      <c r="M189" s="61"/>
      <c r="N189" s="61"/>
      <c r="O189" s="61"/>
      <c r="P189" s="61"/>
      <c r="Q189" s="61"/>
      <c r="R189" s="61"/>
    </row>
    <row r="190" spans="2:18" s="1" customFormat="1" ht="12.75" x14ac:dyDescent="0.2">
      <c r="B190" s="20"/>
      <c r="C190" s="30">
        <v>80116</v>
      </c>
      <c r="D190" s="29"/>
      <c r="E190" s="5" t="s">
        <v>220</v>
      </c>
      <c r="F190" s="26">
        <f>SUM(F191)</f>
        <v>56921</v>
      </c>
      <c r="G190" s="26">
        <f>SUM(G191)</f>
        <v>0</v>
      </c>
      <c r="H190" s="12">
        <f t="shared" si="5"/>
        <v>0</v>
      </c>
      <c r="M190" s="61"/>
      <c r="N190" s="61"/>
      <c r="O190" s="61"/>
      <c r="P190" s="61"/>
      <c r="Q190" s="61"/>
      <c r="R190" s="61"/>
    </row>
    <row r="191" spans="2:18" s="1" customFormat="1" ht="25.5" x14ac:dyDescent="0.2">
      <c r="B191" s="20"/>
      <c r="C191" s="30"/>
      <c r="D191" s="29" t="s">
        <v>294</v>
      </c>
      <c r="E191" s="5" t="s">
        <v>295</v>
      </c>
      <c r="F191" s="26">
        <v>56921</v>
      </c>
      <c r="G191" s="26">
        <v>0</v>
      </c>
      <c r="H191" s="12">
        <f t="shared" si="5"/>
        <v>0</v>
      </c>
      <c r="M191" s="61"/>
      <c r="N191" s="61"/>
      <c r="O191" s="61"/>
      <c r="P191" s="61"/>
      <c r="Q191" s="61"/>
      <c r="R191" s="61"/>
    </row>
    <row r="192" spans="2:18" s="1" customFormat="1" ht="12.75" x14ac:dyDescent="0.2">
      <c r="B192" s="20"/>
      <c r="C192" s="30">
        <v>80120</v>
      </c>
      <c r="D192" s="29"/>
      <c r="E192" s="31" t="s">
        <v>221</v>
      </c>
      <c r="F192" s="26">
        <f>SUM(F193:F198)</f>
        <v>122484</v>
      </c>
      <c r="G192" s="26">
        <f>SUM(G193:G198)</f>
        <v>57908</v>
      </c>
      <c r="H192" s="12">
        <f t="shared" si="5"/>
        <v>0.47278011821952254</v>
      </c>
      <c r="M192" s="61"/>
      <c r="N192" s="61"/>
      <c r="O192" s="61"/>
      <c r="P192" s="61"/>
      <c r="Q192" s="61"/>
      <c r="R192" s="61"/>
    </row>
    <row r="193" spans="2:18" s="1" customFormat="1" ht="38.25" x14ac:dyDescent="0.2">
      <c r="B193" s="20"/>
      <c r="C193" s="30"/>
      <c r="D193" s="29" t="s">
        <v>194</v>
      </c>
      <c r="E193" s="5" t="s">
        <v>195</v>
      </c>
      <c r="F193" s="26">
        <v>598</v>
      </c>
      <c r="G193" s="26">
        <f>286+78+182</f>
        <v>546</v>
      </c>
      <c r="H193" s="12">
        <f t="shared" si="5"/>
        <v>0.91304347826086951</v>
      </c>
      <c r="M193" s="61"/>
      <c r="N193" s="61"/>
      <c r="O193" s="61"/>
      <c r="P193" s="61"/>
      <c r="Q193" s="61"/>
      <c r="R193" s="61"/>
    </row>
    <row r="194" spans="2:18" s="1" customFormat="1" ht="12.75" x14ac:dyDescent="0.2">
      <c r="B194" s="20"/>
      <c r="C194" s="30"/>
      <c r="D194" s="29" t="s">
        <v>78</v>
      </c>
      <c r="E194" s="5" t="s">
        <v>97</v>
      </c>
      <c r="F194" s="26">
        <v>393</v>
      </c>
      <c r="G194" s="26">
        <f>243+45+90</f>
        <v>378</v>
      </c>
      <c r="H194" s="12">
        <f t="shared" si="5"/>
        <v>0.96183206106870234</v>
      </c>
      <c r="M194" s="61"/>
      <c r="N194" s="61"/>
      <c r="O194" s="61"/>
      <c r="P194" s="61"/>
      <c r="Q194" s="61"/>
      <c r="R194" s="61"/>
    </row>
    <row r="195" spans="2:18" s="1" customFormat="1" ht="51" x14ac:dyDescent="0.2">
      <c r="B195" s="20"/>
      <c r="C195" s="30"/>
      <c r="D195" s="29" t="s">
        <v>80</v>
      </c>
      <c r="E195" s="5" t="s">
        <v>81</v>
      </c>
      <c r="F195" s="26">
        <v>113456</v>
      </c>
      <c r="G195" s="26">
        <f>3500+49984+3500</f>
        <v>56984</v>
      </c>
      <c r="H195" s="12">
        <f t="shared" si="5"/>
        <v>0.50225638132844452</v>
      </c>
      <c r="M195" s="61"/>
      <c r="N195" s="61"/>
      <c r="O195" s="61"/>
      <c r="P195" s="61"/>
      <c r="Q195" s="61"/>
      <c r="R195" s="61"/>
    </row>
    <row r="196" spans="2:18" s="1" customFormat="1" ht="12.75" x14ac:dyDescent="0.2">
      <c r="B196" s="20"/>
      <c r="C196" s="30"/>
      <c r="D196" s="29" t="s">
        <v>82</v>
      </c>
      <c r="E196" s="5" t="s">
        <v>83</v>
      </c>
      <c r="F196" s="26">
        <v>1629</v>
      </c>
      <c r="G196" s="26">
        <v>0</v>
      </c>
      <c r="H196" s="12">
        <f t="shared" si="5"/>
        <v>0</v>
      </c>
      <c r="M196" s="61"/>
      <c r="N196" s="61"/>
      <c r="O196" s="61"/>
      <c r="P196" s="61"/>
      <c r="Q196" s="61"/>
      <c r="R196" s="61"/>
    </row>
    <row r="197" spans="2:18" s="1" customFormat="1" ht="12.75" x14ac:dyDescent="0.2">
      <c r="B197" s="20"/>
      <c r="C197" s="30"/>
      <c r="D197" s="29" t="s">
        <v>98</v>
      </c>
      <c r="E197" s="31" t="s">
        <v>72</v>
      </c>
      <c r="F197" s="26">
        <v>2966</v>
      </c>
      <c r="G197" s="26">
        <v>0</v>
      </c>
      <c r="H197" s="12">
        <f t="shared" si="5"/>
        <v>0</v>
      </c>
      <c r="M197" s="61"/>
      <c r="N197" s="61"/>
      <c r="O197" s="61"/>
      <c r="P197" s="61"/>
      <c r="Q197" s="61"/>
      <c r="R197" s="61"/>
    </row>
    <row r="198" spans="2:18" s="1" customFormat="1" ht="25.5" x14ac:dyDescent="0.2">
      <c r="B198" s="20"/>
      <c r="C198" s="30"/>
      <c r="D198" s="29" t="s">
        <v>294</v>
      </c>
      <c r="E198" s="5" t="s">
        <v>295</v>
      </c>
      <c r="F198" s="26">
        <v>3442</v>
      </c>
      <c r="G198" s="26">
        <v>0</v>
      </c>
      <c r="H198" s="12">
        <f t="shared" si="5"/>
        <v>0</v>
      </c>
      <c r="M198" s="61"/>
      <c r="N198" s="61"/>
      <c r="O198" s="61"/>
      <c r="P198" s="61"/>
      <c r="Q198" s="61"/>
      <c r="R198" s="61"/>
    </row>
    <row r="199" spans="2:18" s="1" customFormat="1" ht="12.75" x14ac:dyDescent="0.2">
      <c r="B199" s="20"/>
      <c r="C199" s="30">
        <v>80134</v>
      </c>
      <c r="D199" s="29"/>
      <c r="E199" s="5" t="s">
        <v>316</v>
      </c>
      <c r="F199" s="26">
        <f>SUM(F200:F201)</f>
        <v>56808</v>
      </c>
      <c r="G199" s="26">
        <f>SUM(G200:G201)</f>
        <v>47000</v>
      </c>
      <c r="H199" s="12">
        <f t="shared" si="5"/>
        <v>0.8273482608083369</v>
      </c>
      <c r="M199" s="61"/>
      <c r="N199" s="61"/>
      <c r="O199" s="61"/>
      <c r="P199" s="61"/>
      <c r="Q199" s="61"/>
      <c r="R199" s="61"/>
    </row>
    <row r="200" spans="2:18" s="1" customFormat="1" ht="51" x14ac:dyDescent="0.2">
      <c r="B200" s="20"/>
      <c r="C200" s="37"/>
      <c r="D200" s="29" t="s">
        <v>80</v>
      </c>
      <c r="E200" s="5" t="s">
        <v>81</v>
      </c>
      <c r="F200" s="26">
        <v>46808</v>
      </c>
      <c r="G200" s="26">
        <v>47000</v>
      </c>
      <c r="H200" s="12">
        <f t="shared" si="5"/>
        <v>1.0041018629294138</v>
      </c>
      <c r="M200" s="61"/>
      <c r="N200" s="61"/>
      <c r="O200" s="61"/>
      <c r="P200" s="61"/>
      <c r="Q200" s="61"/>
      <c r="R200" s="61"/>
    </row>
    <row r="201" spans="2:18" s="1" customFormat="1" ht="25.5" x14ac:dyDescent="0.2">
      <c r="B201" s="20"/>
      <c r="C201" s="30"/>
      <c r="D201" s="29" t="s">
        <v>205</v>
      </c>
      <c r="E201" s="5" t="s">
        <v>206</v>
      </c>
      <c r="F201" s="26">
        <v>10000</v>
      </c>
      <c r="G201" s="26">
        <v>0</v>
      </c>
      <c r="H201" s="12">
        <f t="shared" si="5"/>
        <v>0</v>
      </c>
      <c r="M201" s="61"/>
      <c r="N201" s="61"/>
      <c r="O201" s="61"/>
      <c r="P201" s="61"/>
      <c r="Q201" s="61"/>
      <c r="R201" s="61"/>
    </row>
    <row r="202" spans="2:18" s="1" customFormat="1" ht="38.25" x14ac:dyDescent="0.2">
      <c r="B202" s="20"/>
      <c r="C202" s="30">
        <v>80140</v>
      </c>
      <c r="D202" s="29"/>
      <c r="E202" s="34" t="s">
        <v>222</v>
      </c>
      <c r="F202" s="26">
        <f>SUM(F203:F205)</f>
        <v>232024</v>
      </c>
      <c r="G202" s="26">
        <f>SUM(G203:G205)</f>
        <v>234000</v>
      </c>
      <c r="H202" s="12">
        <f t="shared" si="5"/>
        <v>1.0085163603765128</v>
      </c>
      <c r="M202" s="61"/>
      <c r="N202" s="61"/>
      <c r="O202" s="61"/>
      <c r="P202" s="61"/>
      <c r="Q202" s="61"/>
      <c r="R202" s="61"/>
    </row>
    <row r="203" spans="2:18" s="1" customFormat="1" ht="51" x14ac:dyDescent="0.2">
      <c r="B203" s="20"/>
      <c r="C203" s="30"/>
      <c r="D203" s="29" t="s">
        <v>80</v>
      </c>
      <c r="E203" s="5" t="s">
        <v>81</v>
      </c>
      <c r="F203" s="26">
        <v>7800</v>
      </c>
      <c r="G203" s="26">
        <v>5200</v>
      </c>
      <c r="H203" s="12">
        <f t="shared" si="5"/>
        <v>0.66666666666666663</v>
      </c>
      <c r="M203" s="61"/>
      <c r="N203" s="61"/>
      <c r="O203" s="61"/>
      <c r="P203" s="61"/>
      <c r="Q203" s="61"/>
      <c r="R203" s="61"/>
    </row>
    <row r="204" spans="2:18" s="1" customFormat="1" ht="12.75" x14ac:dyDescent="0.2">
      <c r="B204" s="20"/>
      <c r="C204" s="30"/>
      <c r="D204" s="29" t="s">
        <v>142</v>
      </c>
      <c r="E204" s="5" t="s">
        <v>143</v>
      </c>
      <c r="F204" s="26">
        <v>224106</v>
      </c>
      <c r="G204" s="26">
        <v>228800</v>
      </c>
      <c r="H204" s="12">
        <f t="shared" si="5"/>
        <v>1.0209454454588454</v>
      </c>
      <c r="M204" s="61"/>
      <c r="N204" s="61"/>
      <c r="O204" s="61"/>
      <c r="P204" s="61"/>
      <c r="Q204" s="61"/>
      <c r="R204" s="61"/>
    </row>
    <row r="205" spans="2:18" s="1" customFormat="1" ht="12.75" x14ac:dyDescent="0.2">
      <c r="B205" s="20"/>
      <c r="C205" s="30"/>
      <c r="D205" s="29" t="s">
        <v>82</v>
      </c>
      <c r="E205" s="5" t="s">
        <v>83</v>
      </c>
      <c r="F205" s="26">
        <v>118</v>
      </c>
      <c r="G205" s="26">
        <v>0</v>
      </c>
      <c r="H205" s="12">
        <f t="shared" si="5"/>
        <v>0</v>
      </c>
      <c r="M205" s="61"/>
      <c r="N205" s="61"/>
      <c r="O205" s="61"/>
      <c r="P205" s="61"/>
      <c r="Q205" s="61"/>
      <c r="R205" s="61"/>
    </row>
    <row r="206" spans="2:18" s="1" customFormat="1" ht="12.75" x14ac:dyDescent="0.2">
      <c r="B206" s="20"/>
      <c r="C206" s="30">
        <v>80146</v>
      </c>
      <c r="D206" s="29"/>
      <c r="E206" s="5" t="s">
        <v>223</v>
      </c>
      <c r="F206" s="26">
        <f>SUM(F207:F208)</f>
        <v>110944</v>
      </c>
      <c r="G206" s="26">
        <f>SUM(G207:G208)</f>
        <v>0</v>
      </c>
      <c r="H206" s="12">
        <f t="shared" si="5"/>
        <v>0</v>
      </c>
      <c r="M206" s="61"/>
      <c r="N206" s="61"/>
      <c r="O206" s="61"/>
      <c r="P206" s="61"/>
      <c r="Q206" s="61"/>
      <c r="R206" s="61"/>
    </row>
    <row r="207" spans="2:18" s="1" customFormat="1" ht="12.75" x14ac:dyDescent="0.2">
      <c r="B207" s="20"/>
      <c r="C207" s="30"/>
      <c r="D207" s="29" t="s">
        <v>115</v>
      </c>
      <c r="E207" s="31" t="s">
        <v>187</v>
      </c>
      <c r="F207" s="26">
        <v>10944</v>
      </c>
      <c r="G207" s="26">
        <v>0</v>
      </c>
      <c r="H207" s="12">
        <f t="shared" si="5"/>
        <v>0</v>
      </c>
      <c r="M207" s="61"/>
      <c r="N207" s="61"/>
      <c r="O207" s="61"/>
      <c r="P207" s="61"/>
      <c r="Q207" s="61"/>
      <c r="R207" s="61"/>
    </row>
    <row r="208" spans="2:18" s="1" customFormat="1" ht="25.5" x14ac:dyDescent="0.2">
      <c r="B208" s="20"/>
      <c r="C208" s="30"/>
      <c r="D208" s="29" t="s">
        <v>207</v>
      </c>
      <c r="E208" s="34" t="s">
        <v>208</v>
      </c>
      <c r="F208" s="26">
        <v>100000</v>
      </c>
      <c r="G208" s="26">
        <v>0</v>
      </c>
      <c r="H208" s="12">
        <f t="shared" si="5"/>
        <v>0</v>
      </c>
      <c r="M208" s="61"/>
      <c r="N208" s="61"/>
      <c r="O208" s="61"/>
      <c r="P208" s="61"/>
      <c r="Q208" s="61"/>
      <c r="R208" s="61"/>
    </row>
    <row r="209" spans="2:18" s="1" customFormat="1" ht="12.75" x14ac:dyDescent="0.2">
      <c r="B209" s="20"/>
      <c r="C209" s="30">
        <v>80148</v>
      </c>
      <c r="D209" s="29"/>
      <c r="E209" s="34" t="s">
        <v>224</v>
      </c>
      <c r="F209" s="26">
        <f>SUM(F210:F211)</f>
        <v>2553205</v>
      </c>
      <c r="G209" s="26">
        <f>SUM(G210:G211)</f>
        <v>3534134</v>
      </c>
      <c r="H209" s="12">
        <f t="shared" si="5"/>
        <v>1.3841951586339523</v>
      </c>
      <c r="M209" s="61"/>
      <c r="N209" s="61"/>
      <c r="O209" s="61"/>
      <c r="P209" s="61"/>
      <c r="Q209" s="61"/>
      <c r="R209" s="61"/>
    </row>
    <row r="210" spans="2:18" s="1" customFormat="1" ht="38.25" x14ac:dyDescent="0.2">
      <c r="B210" s="20"/>
      <c r="C210" s="30"/>
      <c r="D210" s="29" t="s">
        <v>225</v>
      </c>
      <c r="E210" s="34" t="s">
        <v>226</v>
      </c>
      <c r="F210" s="26">
        <v>1402040</v>
      </c>
      <c r="G210" s="26">
        <v>1991447</v>
      </c>
      <c r="H210" s="12">
        <f t="shared" si="5"/>
        <v>1.4203924281760862</v>
      </c>
      <c r="M210" s="61"/>
      <c r="N210" s="61"/>
      <c r="O210" s="61"/>
      <c r="P210" s="61"/>
      <c r="Q210" s="61"/>
      <c r="R210" s="61"/>
    </row>
    <row r="211" spans="2:18" s="1" customFormat="1" ht="12.75" x14ac:dyDescent="0.2">
      <c r="B211" s="20"/>
      <c r="C211" s="30"/>
      <c r="D211" s="29" t="s">
        <v>142</v>
      </c>
      <c r="E211" s="5" t="s">
        <v>143</v>
      </c>
      <c r="F211" s="26">
        <v>1151165</v>
      </c>
      <c r="G211" s="26">
        <f>1453231+89456</f>
        <v>1542687</v>
      </c>
      <c r="H211" s="12">
        <f t="shared" ref="H211:H275" si="7">G211/F211</f>
        <v>1.3401093674668705</v>
      </c>
      <c r="M211" s="61"/>
      <c r="N211" s="61"/>
      <c r="O211" s="61"/>
      <c r="P211" s="61"/>
      <c r="Q211" s="61"/>
      <c r="R211" s="61"/>
    </row>
    <row r="212" spans="2:18" s="1" customFormat="1" ht="63.75" x14ac:dyDescent="0.2">
      <c r="B212" s="20"/>
      <c r="C212" s="30">
        <v>80149</v>
      </c>
      <c r="D212" s="29"/>
      <c r="E212" s="5" t="s">
        <v>317</v>
      </c>
      <c r="F212" s="26">
        <f>SUM(F213:F214)</f>
        <v>7863</v>
      </c>
      <c r="G212" s="26">
        <f>SUM(G213:G214)</f>
        <v>0</v>
      </c>
      <c r="H212" s="12">
        <f t="shared" si="7"/>
        <v>0</v>
      </c>
      <c r="M212" s="61"/>
      <c r="N212" s="61"/>
      <c r="O212" s="61"/>
      <c r="P212" s="61"/>
      <c r="Q212" s="61"/>
      <c r="R212" s="61"/>
    </row>
    <row r="213" spans="2:18" s="1" customFormat="1" ht="63.75" x14ac:dyDescent="0.2">
      <c r="B213" s="20"/>
      <c r="C213" s="30"/>
      <c r="D213" s="29" t="s">
        <v>286</v>
      </c>
      <c r="E213" s="35" t="s">
        <v>287</v>
      </c>
      <c r="F213" s="26">
        <v>18</v>
      </c>
      <c r="G213" s="26">
        <v>0</v>
      </c>
      <c r="H213" s="12">
        <f t="shared" si="7"/>
        <v>0</v>
      </c>
      <c r="M213" s="61"/>
      <c r="N213" s="61"/>
      <c r="O213" s="61"/>
      <c r="P213" s="61"/>
      <c r="Q213" s="61"/>
      <c r="R213" s="61"/>
    </row>
    <row r="214" spans="2:18" s="1" customFormat="1" ht="25.5" x14ac:dyDescent="0.2">
      <c r="B214" s="20"/>
      <c r="C214" s="30"/>
      <c r="D214" s="29" t="s">
        <v>294</v>
      </c>
      <c r="E214" s="5" t="s">
        <v>295</v>
      </c>
      <c r="F214" s="26">
        <v>7845</v>
      </c>
      <c r="G214" s="26">
        <v>0</v>
      </c>
      <c r="H214" s="12">
        <f t="shared" si="7"/>
        <v>0</v>
      </c>
      <c r="M214" s="61"/>
      <c r="N214" s="61"/>
      <c r="O214" s="61"/>
      <c r="P214" s="61"/>
      <c r="Q214" s="61"/>
      <c r="R214" s="61"/>
    </row>
    <row r="215" spans="2:18" s="1" customFormat="1" ht="12.75" x14ac:dyDescent="0.2">
      <c r="B215" s="20"/>
      <c r="C215" s="30">
        <v>80195</v>
      </c>
      <c r="D215" s="29"/>
      <c r="E215" s="31" t="s">
        <v>52</v>
      </c>
      <c r="F215" s="26">
        <f>SUM(F216:F223)</f>
        <v>1358652</v>
      </c>
      <c r="G215" s="26">
        <f>SUM(G216:G221)</f>
        <v>656499</v>
      </c>
      <c r="H215" s="12">
        <f t="shared" si="7"/>
        <v>0.48319878821066764</v>
      </c>
      <c r="M215" s="61"/>
      <c r="N215" s="61"/>
      <c r="O215" s="61"/>
      <c r="P215" s="61"/>
      <c r="Q215" s="61"/>
      <c r="R215" s="61"/>
    </row>
    <row r="216" spans="2:18" s="1" customFormat="1" ht="12.75" x14ac:dyDescent="0.2">
      <c r="B216" s="20"/>
      <c r="C216" s="30"/>
      <c r="D216" s="29" t="s">
        <v>82</v>
      </c>
      <c r="E216" s="5" t="s">
        <v>83</v>
      </c>
      <c r="F216" s="26">
        <v>917</v>
      </c>
      <c r="G216" s="26">
        <v>10</v>
      </c>
      <c r="H216" s="12">
        <f t="shared" si="7"/>
        <v>1.0905125408942203E-2</v>
      </c>
      <c r="M216" s="61"/>
      <c r="N216" s="61"/>
      <c r="O216" s="61"/>
      <c r="P216" s="61"/>
      <c r="Q216" s="61"/>
      <c r="R216" s="61"/>
    </row>
    <row r="217" spans="2:18" s="1" customFormat="1" ht="12.75" x14ac:dyDescent="0.2">
      <c r="B217" s="20"/>
      <c r="C217" s="30"/>
      <c r="D217" s="29" t="s">
        <v>115</v>
      </c>
      <c r="E217" s="31" t="s">
        <v>187</v>
      </c>
      <c r="F217" s="26">
        <v>101875</v>
      </c>
      <c r="G217" s="26">
        <v>0</v>
      </c>
      <c r="H217" s="12">
        <v>0</v>
      </c>
      <c r="M217" s="61"/>
      <c r="N217" s="61"/>
      <c r="O217" s="61"/>
      <c r="P217" s="61"/>
      <c r="Q217" s="61"/>
      <c r="R217" s="61"/>
    </row>
    <row r="218" spans="2:18" s="1" customFormat="1" ht="63.75" x14ac:dyDescent="0.2">
      <c r="B218" s="20"/>
      <c r="C218" s="30"/>
      <c r="D218" s="29" t="s">
        <v>213</v>
      </c>
      <c r="E218" s="5" t="s">
        <v>214</v>
      </c>
      <c r="F218" s="26">
        <v>127805</v>
      </c>
      <c r="G218" s="26">
        <v>115489</v>
      </c>
      <c r="H218" s="12">
        <f t="shared" si="7"/>
        <v>0.90363444309690544</v>
      </c>
      <c r="M218" s="61"/>
      <c r="N218" s="61"/>
      <c r="O218" s="61"/>
      <c r="P218" s="61"/>
      <c r="Q218" s="61"/>
      <c r="R218" s="61"/>
    </row>
    <row r="219" spans="2:18" s="1" customFormat="1" ht="63.75" x14ac:dyDescent="0.2">
      <c r="B219" s="20"/>
      <c r="C219" s="30"/>
      <c r="D219" s="29" t="s">
        <v>70</v>
      </c>
      <c r="E219" s="5" t="s">
        <v>73</v>
      </c>
      <c r="F219" s="26">
        <v>872040</v>
      </c>
      <c r="G219" s="26">
        <v>357940</v>
      </c>
      <c r="H219" s="12">
        <f t="shared" si="7"/>
        <v>0.41046282280629331</v>
      </c>
      <c r="M219" s="61"/>
      <c r="N219" s="61"/>
      <c r="O219" s="61"/>
      <c r="P219" s="61"/>
      <c r="Q219" s="61"/>
      <c r="R219" s="61"/>
    </row>
    <row r="220" spans="2:18" s="1" customFormat="1" ht="63.75" x14ac:dyDescent="0.2">
      <c r="B220" s="20"/>
      <c r="C220" s="30"/>
      <c r="D220" s="29" t="s">
        <v>71</v>
      </c>
      <c r="E220" s="5" t="s">
        <v>73</v>
      </c>
      <c r="F220" s="26">
        <v>96411</v>
      </c>
      <c r="G220" s="26">
        <v>42060</v>
      </c>
      <c r="H220" s="12">
        <f t="shared" si="7"/>
        <v>0.43625727354762422</v>
      </c>
      <c r="M220" s="61"/>
      <c r="N220" s="61"/>
      <c r="O220" s="61"/>
      <c r="P220" s="61"/>
      <c r="Q220" s="61"/>
      <c r="R220" s="61"/>
    </row>
    <row r="221" spans="2:18" s="1" customFormat="1" ht="38.25" x14ac:dyDescent="0.2">
      <c r="B221" s="20"/>
      <c r="C221" s="30"/>
      <c r="D221" s="29" t="s">
        <v>228</v>
      </c>
      <c r="E221" s="5" t="s">
        <v>229</v>
      </c>
      <c r="F221" s="26">
        <v>141000</v>
      </c>
      <c r="G221" s="26">
        <v>141000</v>
      </c>
      <c r="H221" s="12">
        <f t="shared" si="7"/>
        <v>1</v>
      </c>
      <c r="M221" s="61"/>
      <c r="N221" s="61"/>
      <c r="O221" s="61"/>
      <c r="P221" s="61"/>
      <c r="Q221" s="61"/>
      <c r="R221" s="61"/>
    </row>
    <row r="222" spans="2:18" s="1" customFormat="1" ht="51" x14ac:dyDescent="0.2">
      <c r="B222" s="20"/>
      <c r="C222" s="30"/>
      <c r="D222" s="29" t="s">
        <v>59</v>
      </c>
      <c r="E222" s="31" t="s">
        <v>60</v>
      </c>
      <c r="F222" s="26">
        <v>8604</v>
      </c>
      <c r="G222" s="26">
        <v>0</v>
      </c>
      <c r="H222" s="12">
        <v>0</v>
      </c>
      <c r="M222" s="61"/>
      <c r="N222" s="61"/>
      <c r="O222" s="61"/>
      <c r="P222" s="61"/>
      <c r="Q222" s="61"/>
      <c r="R222" s="61"/>
    </row>
    <row r="223" spans="2:18" s="1" customFormat="1" ht="38.25" x14ac:dyDescent="0.2">
      <c r="B223" s="20"/>
      <c r="C223" s="30"/>
      <c r="D223" s="29" t="s">
        <v>318</v>
      </c>
      <c r="E223" s="59" t="s">
        <v>319</v>
      </c>
      <c r="F223" s="26">
        <v>10000</v>
      </c>
      <c r="G223" s="26">
        <v>0</v>
      </c>
      <c r="H223" s="12">
        <v>0</v>
      </c>
      <c r="M223" s="61"/>
      <c r="N223" s="61"/>
      <c r="O223" s="61"/>
      <c r="P223" s="61"/>
      <c r="Q223" s="61"/>
      <c r="R223" s="61"/>
    </row>
    <row r="224" spans="2:18" s="1" customFormat="1" ht="12.75" x14ac:dyDescent="0.2">
      <c r="B224" s="20">
        <v>851</v>
      </c>
      <c r="C224" s="20"/>
      <c r="D224" s="32"/>
      <c r="E224" s="33" t="s">
        <v>230</v>
      </c>
      <c r="F224" s="21">
        <f>SUM(F225,F228)</f>
        <v>6582</v>
      </c>
      <c r="G224" s="21">
        <f>SUM(G225,G228)</f>
        <v>0</v>
      </c>
      <c r="H224" s="44">
        <f t="shared" si="7"/>
        <v>0</v>
      </c>
      <c r="M224" s="61"/>
      <c r="N224" s="61"/>
      <c r="O224" s="61"/>
      <c r="P224" s="61"/>
      <c r="Q224" s="61"/>
      <c r="R224" s="61"/>
    </row>
    <row r="225" spans="2:18" s="1" customFormat="1" ht="12.75" x14ac:dyDescent="0.2">
      <c r="B225" s="20"/>
      <c r="C225" s="30">
        <v>85154</v>
      </c>
      <c r="D225" s="29"/>
      <c r="E225" s="5" t="s">
        <v>231</v>
      </c>
      <c r="F225" s="26">
        <f>SUM(F226:F227)</f>
        <v>1153</v>
      </c>
      <c r="G225" s="26">
        <f>SUM(G226:G227)</f>
        <v>0</v>
      </c>
      <c r="H225" s="12">
        <f t="shared" si="7"/>
        <v>0</v>
      </c>
      <c r="M225" s="61"/>
      <c r="N225" s="61"/>
      <c r="O225" s="61"/>
      <c r="P225" s="61"/>
      <c r="Q225" s="61"/>
      <c r="R225" s="61"/>
    </row>
    <row r="226" spans="2:18" s="1" customFormat="1" ht="38.25" x14ac:dyDescent="0.2">
      <c r="B226" s="20"/>
      <c r="C226" s="30"/>
      <c r="D226" s="29" t="s">
        <v>107</v>
      </c>
      <c r="E226" s="31" t="s">
        <v>108</v>
      </c>
      <c r="F226" s="26">
        <v>1151</v>
      </c>
      <c r="G226" s="26">
        <v>0</v>
      </c>
      <c r="H226" s="12">
        <f t="shared" si="7"/>
        <v>0</v>
      </c>
      <c r="M226" s="61"/>
      <c r="N226" s="61"/>
      <c r="O226" s="61"/>
      <c r="P226" s="61"/>
      <c r="Q226" s="61"/>
      <c r="R226" s="61"/>
    </row>
    <row r="227" spans="2:18" s="1" customFormat="1" ht="25.5" x14ac:dyDescent="0.2">
      <c r="B227" s="20"/>
      <c r="C227" s="30"/>
      <c r="D227" s="29" t="s">
        <v>294</v>
      </c>
      <c r="E227" s="5" t="s">
        <v>295</v>
      </c>
      <c r="F227" s="26">
        <v>2</v>
      </c>
      <c r="G227" s="26">
        <v>0</v>
      </c>
      <c r="H227" s="12">
        <f t="shared" si="7"/>
        <v>0</v>
      </c>
      <c r="M227" s="61"/>
      <c r="N227" s="61"/>
      <c r="O227" s="61"/>
      <c r="P227" s="61"/>
      <c r="Q227" s="61"/>
      <c r="R227" s="61"/>
    </row>
    <row r="228" spans="2:18" s="1" customFormat="1" ht="12.75" x14ac:dyDescent="0.2">
      <c r="B228" s="20"/>
      <c r="C228" s="30">
        <v>85195</v>
      </c>
      <c r="D228" s="29"/>
      <c r="E228" s="31" t="s">
        <v>52</v>
      </c>
      <c r="F228" s="26">
        <f>SUM(F229:F230)</f>
        <v>5429</v>
      </c>
      <c r="G228" s="26">
        <f>SUM(G229)</f>
        <v>0</v>
      </c>
      <c r="H228" s="12">
        <f t="shared" si="7"/>
        <v>0</v>
      </c>
      <c r="M228" s="61"/>
      <c r="N228" s="61"/>
      <c r="O228" s="61"/>
      <c r="P228" s="61"/>
      <c r="Q228" s="61"/>
      <c r="R228" s="61"/>
    </row>
    <row r="229" spans="2:18" s="1" customFormat="1" ht="63.75" x14ac:dyDescent="0.2">
      <c r="B229" s="20"/>
      <c r="C229" s="30"/>
      <c r="D229" s="29" t="s">
        <v>286</v>
      </c>
      <c r="E229" s="35" t="s">
        <v>287</v>
      </c>
      <c r="F229" s="26">
        <v>383</v>
      </c>
      <c r="G229" s="26">
        <v>0</v>
      </c>
      <c r="H229" s="12">
        <f t="shared" si="7"/>
        <v>0</v>
      </c>
      <c r="M229" s="61"/>
      <c r="N229" s="61"/>
      <c r="O229" s="61"/>
      <c r="P229" s="61"/>
      <c r="Q229" s="61"/>
      <c r="R229" s="61"/>
    </row>
    <row r="230" spans="2:18" s="1" customFormat="1" ht="25.5" x14ac:dyDescent="0.2">
      <c r="B230" s="20"/>
      <c r="C230" s="30"/>
      <c r="D230" s="29" t="s">
        <v>294</v>
      </c>
      <c r="E230" s="5" t="s">
        <v>295</v>
      </c>
      <c r="F230" s="26">
        <v>5046</v>
      </c>
      <c r="G230" s="26">
        <v>0</v>
      </c>
      <c r="H230" s="12">
        <f t="shared" si="7"/>
        <v>0</v>
      </c>
      <c r="M230" s="61"/>
      <c r="N230" s="61"/>
      <c r="O230" s="61"/>
      <c r="P230" s="61"/>
      <c r="Q230" s="61"/>
      <c r="R230" s="61"/>
    </row>
    <row r="231" spans="2:18" s="1" customFormat="1" ht="12.75" x14ac:dyDescent="0.2">
      <c r="B231" s="20">
        <v>852</v>
      </c>
      <c r="C231" s="20"/>
      <c r="D231" s="32"/>
      <c r="E231" s="36" t="s">
        <v>233</v>
      </c>
      <c r="F231" s="21">
        <f>SUM(F232,F237,F241,F244,F247,F249,F252,F258,F263,F267,F269,F273)</f>
        <v>11555669</v>
      </c>
      <c r="G231" s="21">
        <f>SUM(G232,G237,G241,G244,G247,G249,G252,G258,G263,G267,G269,G273)</f>
        <v>11258442</v>
      </c>
      <c r="H231" s="44">
        <f t="shared" si="7"/>
        <v>0.97427868520636929</v>
      </c>
      <c r="M231" s="61"/>
      <c r="N231" s="61"/>
      <c r="O231" s="61"/>
      <c r="P231" s="61"/>
      <c r="Q231" s="61"/>
      <c r="R231" s="61"/>
    </row>
    <row r="232" spans="2:18" s="1" customFormat="1" ht="12.75" x14ac:dyDescent="0.2">
      <c r="B232" s="30"/>
      <c r="C232" s="30">
        <v>85202</v>
      </c>
      <c r="D232" s="29"/>
      <c r="E232" s="31" t="s">
        <v>234</v>
      </c>
      <c r="F232" s="26">
        <f>SUM(F233:F236)</f>
        <v>5689126</v>
      </c>
      <c r="G232" s="26">
        <f>SUM(G233:G236)</f>
        <v>6007000</v>
      </c>
      <c r="H232" s="12">
        <f t="shared" si="7"/>
        <v>1.0558739602532972</v>
      </c>
      <c r="M232" s="61"/>
      <c r="N232" s="61"/>
      <c r="O232" s="61"/>
      <c r="P232" s="61"/>
      <c r="Q232" s="61"/>
      <c r="R232" s="61"/>
    </row>
    <row r="233" spans="2:18" s="1" customFormat="1" ht="12.75" x14ac:dyDescent="0.2">
      <c r="B233" s="30"/>
      <c r="C233" s="30"/>
      <c r="D233" s="29" t="s">
        <v>142</v>
      </c>
      <c r="E233" s="5" t="s">
        <v>143</v>
      </c>
      <c r="F233" s="26">
        <v>2866980</v>
      </c>
      <c r="G233" s="26">
        <v>3135000</v>
      </c>
      <c r="H233" s="12">
        <f t="shared" si="7"/>
        <v>1.0934851306950171</v>
      </c>
      <c r="M233" s="61"/>
      <c r="N233" s="61"/>
      <c r="O233" s="61"/>
      <c r="P233" s="61"/>
      <c r="Q233" s="61"/>
      <c r="R233" s="61"/>
    </row>
    <row r="234" spans="2:18" s="1" customFormat="1" ht="12.75" x14ac:dyDescent="0.2">
      <c r="B234" s="30"/>
      <c r="C234" s="30"/>
      <c r="D234" s="29" t="s">
        <v>82</v>
      </c>
      <c r="E234" s="5" t="s">
        <v>83</v>
      </c>
      <c r="F234" s="26">
        <v>700</v>
      </c>
      <c r="G234" s="26">
        <v>0</v>
      </c>
      <c r="H234" s="12">
        <f t="shared" si="7"/>
        <v>0</v>
      </c>
      <c r="M234" s="61"/>
      <c r="N234" s="61"/>
      <c r="O234" s="61"/>
      <c r="P234" s="61"/>
      <c r="Q234" s="61"/>
      <c r="R234" s="61"/>
    </row>
    <row r="235" spans="2:18" s="1" customFormat="1" ht="12.75" x14ac:dyDescent="0.2">
      <c r="B235" s="30"/>
      <c r="C235" s="30"/>
      <c r="D235" s="29" t="s">
        <v>98</v>
      </c>
      <c r="E235" s="31" t="s">
        <v>72</v>
      </c>
      <c r="F235" s="26">
        <v>5462</v>
      </c>
      <c r="G235" s="26">
        <v>0</v>
      </c>
      <c r="H235" s="12">
        <v>0</v>
      </c>
      <c r="M235" s="61"/>
      <c r="N235" s="61"/>
      <c r="O235" s="61"/>
      <c r="P235" s="61"/>
      <c r="Q235" s="61"/>
      <c r="R235" s="61"/>
    </row>
    <row r="236" spans="2:18" s="1" customFormat="1" ht="25.5" x14ac:dyDescent="0.2">
      <c r="B236" s="30"/>
      <c r="C236" s="30"/>
      <c r="D236" s="29" t="s">
        <v>207</v>
      </c>
      <c r="E236" s="34" t="s">
        <v>208</v>
      </c>
      <c r="F236" s="26">
        <v>2815984</v>
      </c>
      <c r="G236" s="26">
        <v>2872000</v>
      </c>
      <c r="H236" s="12">
        <f t="shared" si="7"/>
        <v>1.0198921584781733</v>
      </c>
      <c r="M236" s="61"/>
      <c r="N236" s="61"/>
      <c r="O236" s="61"/>
      <c r="P236" s="61"/>
      <c r="Q236" s="61"/>
      <c r="R236" s="61"/>
    </row>
    <row r="237" spans="2:18" s="1" customFormat="1" ht="12.75" x14ac:dyDescent="0.2">
      <c r="B237" s="30"/>
      <c r="C237" s="30">
        <v>85203</v>
      </c>
      <c r="D237" s="29"/>
      <c r="E237" s="34" t="s">
        <v>235</v>
      </c>
      <c r="F237" s="26">
        <f>SUM(F238:F240)</f>
        <v>1180</v>
      </c>
      <c r="G237" s="26">
        <f>SUM(G238:G240)</f>
        <v>100</v>
      </c>
      <c r="H237" s="12">
        <f t="shared" si="7"/>
        <v>8.4745762711864403E-2</v>
      </c>
      <c r="M237" s="61"/>
      <c r="N237" s="61"/>
      <c r="O237" s="61"/>
      <c r="P237" s="61"/>
      <c r="Q237" s="61"/>
      <c r="R237" s="61"/>
    </row>
    <row r="238" spans="2:18" s="1" customFormat="1" ht="12.75" x14ac:dyDescent="0.2">
      <c r="B238" s="30"/>
      <c r="C238" s="30"/>
      <c r="D238" s="29" t="s">
        <v>82</v>
      </c>
      <c r="E238" s="5" t="s">
        <v>83</v>
      </c>
      <c r="F238" s="26">
        <v>380</v>
      </c>
      <c r="G238" s="26">
        <v>100</v>
      </c>
      <c r="H238" s="12">
        <f t="shared" si="7"/>
        <v>0.26315789473684209</v>
      </c>
      <c r="M238" s="61"/>
      <c r="N238" s="61"/>
      <c r="O238" s="61"/>
      <c r="P238" s="61"/>
      <c r="Q238" s="61"/>
      <c r="R238" s="61"/>
    </row>
    <row r="239" spans="2:18" s="1" customFormat="1" ht="12.75" x14ac:dyDescent="0.2">
      <c r="B239" s="30"/>
      <c r="C239" s="30"/>
      <c r="D239" s="29" t="s">
        <v>115</v>
      </c>
      <c r="E239" s="31" t="s">
        <v>187</v>
      </c>
      <c r="F239" s="26">
        <v>100</v>
      </c>
      <c r="G239" s="26">
        <v>0</v>
      </c>
      <c r="H239" s="12">
        <f t="shared" si="7"/>
        <v>0</v>
      </c>
      <c r="M239" s="61"/>
      <c r="N239" s="61"/>
      <c r="O239" s="61"/>
      <c r="P239" s="61"/>
      <c r="Q239" s="61"/>
      <c r="R239" s="61"/>
    </row>
    <row r="240" spans="2:18" s="1" customFormat="1" ht="38.25" x14ac:dyDescent="0.2">
      <c r="B240" s="30"/>
      <c r="C240" s="30"/>
      <c r="D240" s="29" t="s">
        <v>119</v>
      </c>
      <c r="E240" s="5" t="s">
        <v>120</v>
      </c>
      <c r="F240" s="26">
        <v>700</v>
      </c>
      <c r="G240" s="26">
        <v>0</v>
      </c>
      <c r="H240" s="12">
        <f t="shared" si="7"/>
        <v>0</v>
      </c>
      <c r="M240" s="61"/>
      <c r="N240" s="61"/>
      <c r="O240" s="61"/>
      <c r="P240" s="61"/>
      <c r="Q240" s="61"/>
      <c r="R240" s="61"/>
    </row>
    <row r="241" spans="2:18" s="1" customFormat="1" ht="51" x14ac:dyDescent="0.2">
      <c r="B241" s="30"/>
      <c r="C241" s="30">
        <v>85213</v>
      </c>
      <c r="D241" s="29"/>
      <c r="E241" s="34" t="s">
        <v>237</v>
      </c>
      <c r="F241" s="26">
        <f>SUM(F242:F243)</f>
        <v>152500</v>
      </c>
      <c r="G241" s="26">
        <f>SUM(G242:G243)</f>
        <v>149000</v>
      </c>
      <c r="H241" s="12">
        <f t="shared" si="7"/>
        <v>0.9770491803278688</v>
      </c>
      <c r="M241" s="61"/>
      <c r="N241" s="61"/>
      <c r="O241" s="61"/>
      <c r="P241" s="61"/>
      <c r="Q241" s="61"/>
      <c r="R241" s="61"/>
    </row>
    <row r="242" spans="2:18" s="1" customFormat="1" ht="12.75" x14ac:dyDescent="0.2">
      <c r="B242" s="30"/>
      <c r="C242" s="30"/>
      <c r="D242" s="29" t="s">
        <v>98</v>
      </c>
      <c r="E242" s="31" t="s">
        <v>72</v>
      </c>
      <c r="F242" s="26">
        <v>3000</v>
      </c>
      <c r="G242" s="26">
        <v>3000</v>
      </c>
      <c r="H242" s="12">
        <f t="shared" si="7"/>
        <v>1</v>
      </c>
      <c r="M242" s="61"/>
      <c r="N242" s="61"/>
      <c r="O242" s="61"/>
      <c r="P242" s="61"/>
      <c r="Q242" s="61"/>
      <c r="R242" s="61"/>
    </row>
    <row r="243" spans="2:18" s="1" customFormat="1" ht="38.25" x14ac:dyDescent="0.2">
      <c r="B243" s="30"/>
      <c r="C243" s="30"/>
      <c r="D243" s="29" t="s">
        <v>198</v>
      </c>
      <c r="E243" s="31" t="s">
        <v>199</v>
      </c>
      <c r="F243" s="26">
        <v>149500</v>
      </c>
      <c r="G243" s="26">
        <v>146000</v>
      </c>
      <c r="H243" s="12">
        <f t="shared" si="7"/>
        <v>0.97658862876254182</v>
      </c>
      <c r="M243" s="61"/>
      <c r="N243" s="61"/>
      <c r="O243" s="61"/>
      <c r="P243" s="61"/>
      <c r="Q243" s="61"/>
      <c r="R243" s="61"/>
    </row>
    <row r="244" spans="2:18" s="1" customFormat="1" ht="25.5" x14ac:dyDescent="0.2">
      <c r="B244" s="30"/>
      <c r="C244" s="30">
        <v>85214</v>
      </c>
      <c r="D244" s="29"/>
      <c r="E244" s="5" t="s">
        <v>238</v>
      </c>
      <c r="F244" s="26">
        <f>SUM(F245:F246)</f>
        <v>1416732</v>
      </c>
      <c r="G244" s="26">
        <f>SUM(G245:G246)</f>
        <v>1259000</v>
      </c>
      <c r="H244" s="12">
        <f t="shared" si="7"/>
        <v>0.88866489921876546</v>
      </c>
      <c r="M244" s="61"/>
      <c r="N244" s="61"/>
      <c r="O244" s="61"/>
      <c r="P244" s="61"/>
      <c r="Q244" s="61"/>
      <c r="R244" s="61"/>
    </row>
    <row r="245" spans="2:18" s="1" customFormat="1" ht="12.75" x14ac:dyDescent="0.2">
      <c r="B245" s="30"/>
      <c r="C245" s="30"/>
      <c r="D245" s="29" t="s">
        <v>98</v>
      </c>
      <c r="E245" s="31" t="s">
        <v>72</v>
      </c>
      <c r="F245" s="26">
        <v>6168</v>
      </c>
      <c r="G245" s="28">
        <v>3000</v>
      </c>
      <c r="H245" s="12">
        <f t="shared" si="7"/>
        <v>0.48638132295719844</v>
      </c>
      <c r="M245" s="61"/>
      <c r="N245" s="61"/>
      <c r="O245" s="61"/>
      <c r="P245" s="61"/>
      <c r="Q245" s="61"/>
      <c r="R245" s="61"/>
    </row>
    <row r="246" spans="2:18" s="1" customFormat="1" ht="38.25" x14ac:dyDescent="0.2">
      <c r="B246" s="30"/>
      <c r="C246" s="30"/>
      <c r="D246" s="29" t="s">
        <v>198</v>
      </c>
      <c r="E246" s="31" t="s">
        <v>199</v>
      </c>
      <c r="F246" s="26">
        <v>1410564</v>
      </c>
      <c r="G246" s="26">
        <v>1256000</v>
      </c>
      <c r="H246" s="12">
        <f t="shared" si="7"/>
        <v>0.89042397225506964</v>
      </c>
      <c r="M246" s="61"/>
      <c r="N246" s="61"/>
      <c r="O246" s="61"/>
      <c r="P246" s="61"/>
      <c r="Q246" s="61"/>
      <c r="R246" s="61"/>
    </row>
    <row r="247" spans="2:18" s="1" customFormat="1" ht="12.75" x14ac:dyDescent="0.2">
      <c r="B247" s="30"/>
      <c r="C247" s="30">
        <v>85215</v>
      </c>
      <c r="D247" s="29"/>
      <c r="E247" s="31" t="s">
        <v>239</v>
      </c>
      <c r="F247" s="26">
        <f>SUM(F248:F248)</f>
        <v>500</v>
      </c>
      <c r="G247" s="26">
        <f>SUM(G248:G248)</f>
        <v>0</v>
      </c>
      <c r="H247" s="12">
        <f t="shared" si="7"/>
        <v>0</v>
      </c>
      <c r="M247" s="61"/>
      <c r="N247" s="61"/>
      <c r="O247" s="61"/>
      <c r="P247" s="61"/>
      <c r="Q247" s="61"/>
      <c r="R247" s="61"/>
    </row>
    <row r="248" spans="2:18" s="1" customFormat="1" ht="12.75" x14ac:dyDescent="0.2">
      <c r="B248" s="30"/>
      <c r="C248" s="30"/>
      <c r="D248" s="29" t="s">
        <v>98</v>
      </c>
      <c r="E248" s="31" t="s">
        <v>72</v>
      </c>
      <c r="F248" s="26">
        <v>500</v>
      </c>
      <c r="G248" s="26">
        <v>0</v>
      </c>
      <c r="H248" s="12">
        <f t="shared" si="7"/>
        <v>0</v>
      </c>
      <c r="M248" s="61"/>
      <c r="N248" s="61"/>
      <c r="O248" s="61"/>
      <c r="P248" s="61"/>
      <c r="Q248" s="61"/>
      <c r="R248" s="61"/>
    </row>
    <row r="249" spans="2:18" s="1" customFormat="1" ht="12.75" x14ac:dyDescent="0.2">
      <c r="B249" s="30"/>
      <c r="C249" s="30">
        <v>85216</v>
      </c>
      <c r="D249" s="29"/>
      <c r="E249" s="34" t="s">
        <v>241</v>
      </c>
      <c r="F249" s="26">
        <f>SUM(F250:F251)</f>
        <v>1426070</v>
      </c>
      <c r="G249" s="26">
        <f>SUM(G250:G251)</f>
        <v>1351000</v>
      </c>
      <c r="H249" s="12">
        <f t="shared" si="7"/>
        <v>0.94735882530310578</v>
      </c>
      <c r="M249" s="61"/>
      <c r="N249" s="61"/>
      <c r="O249" s="61"/>
      <c r="P249" s="61"/>
      <c r="Q249" s="61"/>
      <c r="R249" s="61"/>
    </row>
    <row r="250" spans="2:18" s="1" customFormat="1" ht="12.75" x14ac:dyDescent="0.2">
      <c r="B250" s="30"/>
      <c r="C250" s="30"/>
      <c r="D250" s="29" t="s">
        <v>98</v>
      </c>
      <c r="E250" s="31" t="s">
        <v>72</v>
      </c>
      <c r="F250" s="26">
        <v>8070</v>
      </c>
      <c r="G250" s="26">
        <v>8000</v>
      </c>
      <c r="H250" s="12">
        <f t="shared" si="7"/>
        <v>0.99132589838909546</v>
      </c>
      <c r="M250" s="61"/>
      <c r="N250" s="61"/>
      <c r="O250" s="61"/>
      <c r="P250" s="61"/>
      <c r="Q250" s="61"/>
      <c r="R250" s="61"/>
    </row>
    <row r="251" spans="2:18" s="1" customFormat="1" ht="38.25" x14ac:dyDescent="0.2">
      <c r="B251" s="30"/>
      <c r="C251" s="30"/>
      <c r="D251" s="29" t="s">
        <v>198</v>
      </c>
      <c r="E251" s="31" t="s">
        <v>199</v>
      </c>
      <c r="F251" s="26">
        <v>1418000</v>
      </c>
      <c r="G251" s="26">
        <v>1343000</v>
      </c>
      <c r="H251" s="12">
        <f t="shared" si="7"/>
        <v>0.94710860366713678</v>
      </c>
      <c r="M251" s="61"/>
      <c r="N251" s="61"/>
      <c r="O251" s="61"/>
      <c r="P251" s="61"/>
      <c r="Q251" s="61"/>
      <c r="R251" s="61"/>
    </row>
    <row r="252" spans="2:18" s="1" customFormat="1" ht="12.75" x14ac:dyDescent="0.2">
      <c r="B252" s="30"/>
      <c r="C252" s="30">
        <v>85219</v>
      </c>
      <c r="D252" s="29"/>
      <c r="E252" s="31" t="s">
        <v>242</v>
      </c>
      <c r="F252" s="26">
        <f>SUM(F253:F257)</f>
        <v>832095</v>
      </c>
      <c r="G252" s="26">
        <f>SUM(G253:G257)</f>
        <v>752000</v>
      </c>
      <c r="H252" s="12">
        <f t="shared" si="7"/>
        <v>0.90374296204159377</v>
      </c>
      <c r="M252" s="61"/>
      <c r="N252" s="61"/>
      <c r="O252" s="61"/>
      <c r="P252" s="61"/>
      <c r="Q252" s="61"/>
      <c r="R252" s="61"/>
    </row>
    <row r="253" spans="2:18" s="1" customFormat="1" ht="12.75" x14ac:dyDescent="0.2">
      <c r="B253" s="30"/>
      <c r="C253" s="30"/>
      <c r="D253" s="29" t="s">
        <v>82</v>
      </c>
      <c r="E253" s="5" t="s">
        <v>83</v>
      </c>
      <c r="F253" s="26">
        <v>8000</v>
      </c>
      <c r="G253" s="26">
        <v>2000</v>
      </c>
      <c r="H253" s="12">
        <f t="shared" si="7"/>
        <v>0.25</v>
      </c>
      <c r="M253" s="61"/>
      <c r="N253" s="61"/>
      <c r="O253" s="61"/>
      <c r="P253" s="61"/>
      <c r="Q253" s="61"/>
      <c r="R253" s="61"/>
    </row>
    <row r="254" spans="2:18" s="1" customFormat="1" ht="12.75" x14ac:dyDescent="0.2">
      <c r="B254" s="30"/>
      <c r="C254" s="30"/>
      <c r="D254" s="29" t="s">
        <v>98</v>
      </c>
      <c r="E254" s="31" t="s">
        <v>72</v>
      </c>
      <c r="F254" s="26">
        <v>278</v>
      </c>
      <c r="G254" s="26">
        <v>0</v>
      </c>
      <c r="H254" s="12">
        <f t="shared" si="7"/>
        <v>0</v>
      </c>
      <c r="M254" s="61"/>
      <c r="N254" s="61"/>
      <c r="O254" s="61"/>
      <c r="P254" s="61"/>
      <c r="Q254" s="61"/>
      <c r="R254" s="61"/>
    </row>
    <row r="255" spans="2:18" s="1" customFormat="1" ht="12.75" x14ac:dyDescent="0.2">
      <c r="B255" s="30"/>
      <c r="C255" s="30"/>
      <c r="D255" s="29" t="s">
        <v>125</v>
      </c>
      <c r="E255" s="31" t="s">
        <v>126</v>
      </c>
      <c r="F255" s="26">
        <v>284</v>
      </c>
      <c r="G255" s="26">
        <v>0</v>
      </c>
      <c r="H255" s="12">
        <f t="shared" si="7"/>
        <v>0</v>
      </c>
      <c r="M255" s="61"/>
      <c r="N255" s="61"/>
      <c r="O255" s="61"/>
      <c r="P255" s="61"/>
      <c r="Q255" s="61"/>
      <c r="R255" s="61"/>
    </row>
    <row r="256" spans="2:18" s="1" customFormat="1" ht="12.75" x14ac:dyDescent="0.2">
      <c r="B256" s="30"/>
      <c r="C256" s="30"/>
      <c r="D256" s="29" t="s">
        <v>115</v>
      </c>
      <c r="E256" s="31" t="s">
        <v>187</v>
      </c>
      <c r="F256" s="26">
        <v>19141</v>
      </c>
      <c r="G256" s="26">
        <v>0</v>
      </c>
      <c r="H256" s="12">
        <f>G256/F256</f>
        <v>0</v>
      </c>
      <c r="M256" s="61"/>
      <c r="N256" s="61"/>
      <c r="O256" s="61"/>
      <c r="P256" s="61"/>
      <c r="Q256" s="61"/>
      <c r="R256" s="61"/>
    </row>
    <row r="257" spans="2:18" s="1" customFormat="1" ht="38.25" x14ac:dyDescent="0.2">
      <c r="B257" s="30"/>
      <c r="C257" s="30"/>
      <c r="D257" s="29" t="s">
        <v>198</v>
      </c>
      <c r="E257" s="31" t="s">
        <v>199</v>
      </c>
      <c r="F257" s="26">
        <v>804392</v>
      </c>
      <c r="G257" s="26">
        <v>750000</v>
      </c>
      <c r="H257" s="12">
        <f t="shared" si="7"/>
        <v>0.93238122706342186</v>
      </c>
      <c r="M257" s="61"/>
      <c r="N257" s="61"/>
      <c r="O257" s="61"/>
      <c r="P257" s="61"/>
      <c r="Q257" s="61"/>
      <c r="R257" s="61"/>
    </row>
    <row r="258" spans="2:18" s="1" customFormat="1" ht="25.5" x14ac:dyDescent="0.2">
      <c r="B258" s="30"/>
      <c r="C258" s="30">
        <v>85220</v>
      </c>
      <c r="D258" s="29"/>
      <c r="E258" s="5" t="s">
        <v>243</v>
      </c>
      <c r="F258" s="26">
        <f>SUM(F259:F262)</f>
        <v>6092</v>
      </c>
      <c r="G258" s="26">
        <f>SUM(G259:G261)</f>
        <v>200</v>
      </c>
      <c r="H258" s="12">
        <f t="shared" si="7"/>
        <v>3.2829940906106372E-2</v>
      </c>
    </row>
    <row r="259" spans="2:18" s="1" customFormat="1" ht="12.75" x14ac:dyDescent="0.2">
      <c r="B259" s="30"/>
      <c r="C259" s="30"/>
      <c r="D259" s="29" t="s">
        <v>142</v>
      </c>
      <c r="E259" s="5" t="s">
        <v>143</v>
      </c>
      <c r="F259" s="26">
        <v>130</v>
      </c>
      <c r="G259" s="26">
        <v>0</v>
      </c>
      <c r="H259" s="12">
        <f t="shared" si="7"/>
        <v>0</v>
      </c>
    </row>
    <row r="260" spans="2:18" s="1" customFormat="1" ht="12.75" x14ac:dyDescent="0.2">
      <c r="B260" s="30"/>
      <c r="C260" s="30"/>
      <c r="D260" s="29" t="s">
        <v>82</v>
      </c>
      <c r="E260" s="5" t="s">
        <v>83</v>
      </c>
      <c r="F260" s="26">
        <v>300</v>
      </c>
      <c r="G260" s="26">
        <v>200</v>
      </c>
      <c r="H260" s="12">
        <f t="shared" si="7"/>
        <v>0.66666666666666663</v>
      </c>
    </row>
    <row r="261" spans="2:18" s="1" customFormat="1" ht="12.75" x14ac:dyDescent="0.2">
      <c r="B261" s="30"/>
      <c r="C261" s="30"/>
      <c r="D261" s="29" t="s">
        <v>98</v>
      </c>
      <c r="E261" s="31" t="s">
        <v>72</v>
      </c>
      <c r="F261" s="26">
        <v>28</v>
      </c>
      <c r="G261" s="26">
        <v>0</v>
      </c>
      <c r="H261" s="12">
        <f t="shared" si="7"/>
        <v>0</v>
      </c>
    </row>
    <row r="262" spans="2:18" s="1" customFormat="1" ht="25.5" x14ac:dyDescent="0.2">
      <c r="B262" s="30"/>
      <c r="C262" s="30"/>
      <c r="D262" s="29" t="s">
        <v>207</v>
      </c>
      <c r="E262" s="34" t="s">
        <v>208</v>
      </c>
      <c r="F262" s="26">
        <v>5634</v>
      </c>
      <c r="G262" s="26">
        <v>0</v>
      </c>
      <c r="H262" s="12">
        <v>0</v>
      </c>
    </row>
    <row r="263" spans="2:18" s="1" customFormat="1" ht="12.75" x14ac:dyDescent="0.2">
      <c r="B263" s="30"/>
      <c r="C263" s="30">
        <v>85228</v>
      </c>
      <c r="D263" s="29"/>
      <c r="E263" s="5" t="s">
        <v>244</v>
      </c>
      <c r="F263" s="26">
        <f>SUM(F264:F266)</f>
        <v>270630</v>
      </c>
      <c r="G263" s="26">
        <f>SUM(G264:G266)</f>
        <v>280800</v>
      </c>
      <c r="H263" s="12">
        <f t="shared" si="7"/>
        <v>1.0375789823744597</v>
      </c>
    </row>
    <row r="264" spans="2:18" s="1" customFormat="1" ht="12.75" x14ac:dyDescent="0.2">
      <c r="B264" s="30"/>
      <c r="C264" s="30"/>
      <c r="D264" s="29" t="s">
        <v>142</v>
      </c>
      <c r="E264" s="5" t="s">
        <v>143</v>
      </c>
      <c r="F264" s="26">
        <v>264000</v>
      </c>
      <c r="G264" s="26">
        <v>280000</v>
      </c>
      <c r="H264" s="12">
        <f t="shared" si="7"/>
        <v>1.0606060606060606</v>
      </c>
    </row>
    <row r="265" spans="2:18" s="1" customFormat="1" ht="12.75" x14ac:dyDescent="0.2">
      <c r="B265" s="30"/>
      <c r="C265" s="30"/>
      <c r="D265" s="29" t="s">
        <v>98</v>
      </c>
      <c r="E265" s="31" t="s">
        <v>72</v>
      </c>
      <c r="F265" s="26">
        <v>5880</v>
      </c>
      <c r="G265" s="26">
        <v>0</v>
      </c>
      <c r="H265" s="12">
        <f t="shared" si="7"/>
        <v>0</v>
      </c>
    </row>
    <row r="266" spans="2:18" s="1" customFormat="1" ht="38.25" x14ac:dyDescent="0.2">
      <c r="B266" s="30"/>
      <c r="C266" s="30"/>
      <c r="D266" s="29" t="s">
        <v>119</v>
      </c>
      <c r="E266" s="5" t="s">
        <v>120</v>
      </c>
      <c r="F266" s="26">
        <v>750</v>
      </c>
      <c r="G266" s="26">
        <v>800</v>
      </c>
      <c r="H266" s="12">
        <f t="shared" si="7"/>
        <v>1.0666666666666667</v>
      </c>
    </row>
    <row r="267" spans="2:18" s="1" customFormat="1" ht="12.75" x14ac:dyDescent="0.2">
      <c r="B267" s="30"/>
      <c r="C267" s="30">
        <v>85230</v>
      </c>
      <c r="D267" s="29"/>
      <c r="E267" s="5" t="s">
        <v>245</v>
      </c>
      <c r="F267" s="26">
        <f>SUM(F268)</f>
        <v>600000</v>
      </c>
      <c r="G267" s="26">
        <f>SUM(G268)</f>
        <v>284000</v>
      </c>
      <c r="H267" s="12">
        <f t="shared" si="7"/>
        <v>0.47333333333333333</v>
      </c>
    </row>
    <row r="268" spans="2:18" s="1" customFormat="1" ht="38.25" x14ac:dyDescent="0.2">
      <c r="B268" s="30"/>
      <c r="C268" s="30"/>
      <c r="D268" s="29" t="s">
        <v>198</v>
      </c>
      <c r="E268" s="31" t="s">
        <v>199</v>
      </c>
      <c r="F268" s="26">
        <v>600000</v>
      </c>
      <c r="G268" s="26">
        <v>284000</v>
      </c>
      <c r="H268" s="12">
        <f t="shared" si="7"/>
        <v>0.47333333333333333</v>
      </c>
    </row>
    <row r="269" spans="2:18" s="1" customFormat="1" ht="12.75" x14ac:dyDescent="0.2">
      <c r="B269" s="30"/>
      <c r="C269" s="30">
        <v>85232</v>
      </c>
      <c r="D269" s="29"/>
      <c r="E269" s="31" t="s">
        <v>247</v>
      </c>
      <c r="F269" s="26">
        <f>SUM(F270:F272)</f>
        <v>527297</v>
      </c>
      <c r="G269" s="26">
        <f>SUM(G270:G272)</f>
        <v>1147418</v>
      </c>
      <c r="H269" s="12">
        <f t="shared" si="7"/>
        <v>2.1760374134501048</v>
      </c>
    </row>
    <row r="270" spans="2:18" s="1" customFormat="1" ht="12.75" x14ac:dyDescent="0.2">
      <c r="B270" s="30"/>
      <c r="C270" s="30"/>
      <c r="D270" s="29" t="s">
        <v>82</v>
      </c>
      <c r="E270" s="5" t="s">
        <v>83</v>
      </c>
      <c r="F270" s="26">
        <v>37</v>
      </c>
      <c r="G270" s="26">
        <v>38</v>
      </c>
      <c r="H270" s="12">
        <f t="shared" si="7"/>
        <v>1.027027027027027</v>
      </c>
    </row>
    <row r="271" spans="2:18" s="1" customFormat="1" ht="63.75" x14ac:dyDescent="0.2">
      <c r="B271" s="30"/>
      <c r="C271" s="30"/>
      <c r="D271" s="29" t="s">
        <v>70</v>
      </c>
      <c r="E271" s="5" t="s">
        <v>73</v>
      </c>
      <c r="F271" s="26">
        <v>0</v>
      </c>
      <c r="G271" s="28">
        <v>15000</v>
      </c>
      <c r="H271" s="12">
        <v>0</v>
      </c>
    </row>
    <row r="272" spans="2:18" s="1" customFormat="1" ht="63.75" x14ac:dyDescent="0.2">
      <c r="B272" s="30"/>
      <c r="C272" s="30"/>
      <c r="D272" s="29" t="s">
        <v>71</v>
      </c>
      <c r="E272" s="5" t="s">
        <v>73</v>
      </c>
      <c r="F272" s="26">
        <v>527260</v>
      </c>
      <c r="G272" s="26">
        <v>1132380</v>
      </c>
      <c r="H272" s="12">
        <f t="shared" si="7"/>
        <v>2.1476690816674884</v>
      </c>
    </row>
    <row r="273" spans="2:8" s="1" customFormat="1" ht="12.75" x14ac:dyDescent="0.2">
      <c r="B273" s="30"/>
      <c r="C273" s="30">
        <v>85295</v>
      </c>
      <c r="D273" s="29"/>
      <c r="E273" s="5" t="s">
        <v>52</v>
      </c>
      <c r="F273" s="26">
        <f>SUM(F274:F279)</f>
        <v>633447</v>
      </c>
      <c r="G273" s="26">
        <f>SUM(G274:G277)</f>
        <v>27924</v>
      </c>
      <c r="H273" s="12">
        <f t="shared" si="7"/>
        <v>4.4082614646529225E-2</v>
      </c>
    </row>
    <row r="274" spans="2:8" s="1" customFormat="1" ht="12.75" x14ac:dyDescent="0.2">
      <c r="B274" s="30"/>
      <c r="C274" s="30"/>
      <c r="D274" s="29" t="s">
        <v>142</v>
      </c>
      <c r="E274" s="5" t="s">
        <v>143</v>
      </c>
      <c r="F274" s="26">
        <v>9000</v>
      </c>
      <c r="G274" s="26">
        <v>9000</v>
      </c>
      <c r="H274" s="12">
        <f t="shared" si="7"/>
        <v>1</v>
      </c>
    </row>
    <row r="275" spans="2:8" s="1" customFormat="1" ht="12.75" x14ac:dyDescent="0.2">
      <c r="B275" s="30"/>
      <c r="C275" s="30"/>
      <c r="D275" s="29" t="s">
        <v>98</v>
      </c>
      <c r="E275" s="31" t="s">
        <v>72</v>
      </c>
      <c r="F275" s="26">
        <v>2018</v>
      </c>
      <c r="G275" s="26">
        <v>0</v>
      </c>
      <c r="H275" s="12">
        <f t="shared" si="7"/>
        <v>0</v>
      </c>
    </row>
    <row r="276" spans="2:8" s="1" customFormat="1" ht="12.75" x14ac:dyDescent="0.2">
      <c r="B276" s="30"/>
      <c r="C276" s="30"/>
      <c r="D276" s="29" t="s">
        <v>115</v>
      </c>
      <c r="E276" s="31" t="s">
        <v>187</v>
      </c>
      <c r="F276" s="26">
        <v>23904</v>
      </c>
      <c r="G276" s="26">
        <v>18924</v>
      </c>
      <c r="H276" s="12">
        <f t="shared" ref="H276:H354" si="8">G276/F276</f>
        <v>0.79166666666666663</v>
      </c>
    </row>
    <row r="277" spans="2:8" s="1" customFormat="1" ht="38.25" x14ac:dyDescent="0.2">
      <c r="B277" s="30"/>
      <c r="C277" s="30"/>
      <c r="D277" s="29" t="s">
        <v>198</v>
      </c>
      <c r="E277" s="31" t="s">
        <v>199</v>
      </c>
      <c r="F277" s="26">
        <v>216000</v>
      </c>
      <c r="G277" s="26">
        <v>0</v>
      </c>
      <c r="H277" s="12">
        <f t="shared" si="8"/>
        <v>0</v>
      </c>
    </row>
    <row r="278" spans="2:8" s="1" customFormat="1" ht="63.75" x14ac:dyDescent="0.2">
      <c r="B278" s="30"/>
      <c r="C278" s="30"/>
      <c r="D278" s="29" t="s">
        <v>70</v>
      </c>
      <c r="E278" s="5" t="s">
        <v>73</v>
      </c>
      <c r="F278" s="26">
        <v>323242</v>
      </c>
      <c r="G278" s="26">
        <v>0</v>
      </c>
      <c r="H278" s="12">
        <f t="shared" si="8"/>
        <v>0</v>
      </c>
    </row>
    <row r="279" spans="2:8" s="1" customFormat="1" ht="63.75" x14ac:dyDescent="0.2">
      <c r="B279" s="30"/>
      <c r="C279" s="30"/>
      <c r="D279" s="29" t="s">
        <v>71</v>
      </c>
      <c r="E279" s="5" t="s">
        <v>73</v>
      </c>
      <c r="F279" s="26">
        <v>59283</v>
      </c>
      <c r="G279" s="26">
        <v>0</v>
      </c>
      <c r="H279" s="12">
        <f t="shared" si="8"/>
        <v>0</v>
      </c>
    </row>
    <row r="280" spans="2:8" s="4" customFormat="1" ht="12.75" x14ac:dyDescent="0.2">
      <c r="B280" s="20">
        <v>853</v>
      </c>
      <c r="C280" s="20"/>
      <c r="D280" s="32"/>
      <c r="E280" s="33" t="s">
        <v>248</v>
      </c>
      <c r="F280" s="21">
        <f>SUM(F281,F285)</f>
        <v>1581095</v>
      </c>
      <c r="G280" s="21">
        <f>SUM(G281,G285)</f>
        <v>180280</v>
      </c>
      <c r="H280" s="44">
        <f t="shared" si="8"/>
        <v>0.11402224407768034</v>
      </c>
    </row>
    <row r="281" spans="2:8" s="1" customFormat="1" ht="12.75" x14ac:dyDescent="0.2">
      <c r="B281" s="30"/>
      <c r="C281" s="30">
        <v>85321</v>
      </c>
      <c r="D281" s="29"/>
      <c r="E281" s="5" t="s">
        <v>251</v>
      </c>
      <c r="F281" s="26">
        <f>SUM(F282:F284)</f>
        <v>916</v>
      </c>
      <c r="G281" s="26">
        <f>SUM(G284:G284)</f>
        <v>650</v>
      </c>
      <c r="H281" s="12">
        <f t="shared" si="8"/>
        <v>0.70960698689956336</v>
      </c>
    </row>
    <row r="282" spans="2:8" s="1" customFormat="1" ht="12.75" x14ac:dyDescent="0.2">
      <c r="B282" s="30"/>
      <c r="C282" s="30"/>
      <c r="D282" s="29" t="s">
        <v>82</v>
      </c>
      <c r="E282" s="5" t="s">
        <v>83</v>
      </c>
      <c r="F282" s="26">
        <v>16</v>
      </c>
      <c r="G282" s="26">
        <v>0</v>
      </c>
      <c r="H282" s="12">
        <f t="shared" si="8"/>
        <v>0</v>
      </c>
    </row>
    <row r="283" spans="2:8" s="1" customFormat="1" ht="12.75" x14ac:dyDescent="0.2">
      <c r="B283" s="30"/>
      <c r="C283" s="30"/>
      <c r="D283" s="29" t="s">
        <v>125</v>
      </c>
      <c r="E283" s="31" t="s">
        <v>126</v>
      </c>
      <c r="F283" s="26">
        <v>400</v>
      </c>
      <c r="G283" s="26">
        <v>0</v>
      </c>
      <c r="H283" s="12">
        <f t="shared" si="8"/>
        <v>0</v>
      </c>
    </row>
    <row r="284" spans="2:8" s="1" customFormat="1" ht="38.25" x14ac:dyDescent="0.2">
      <c r="B284" s="30"/>
      <c r="C284" s="30"/>
      <c r="D284" s="29" t="s">
        <v>119</v>
      </c>
      <c r="E284" s="5" t="s">
        <v>120</v>
      </c>
      <c r="F284" s="26">
        <v>500</v>
      </c>
      <c r="G284" s="26">
        <v>650</v>
      </c>
      <c r="H284" s="12">
        <f t="shared" si="8"/>
        <v>1.3</v>
      </c>
    </row>
    <row r="285" spans="2:8" s="1" customFormat="1" ht="12.75" x14ac:dyDescent="0.2">
      <c r="B285" s="30"/>
      <c r="C285" s="30">
        <v>85395</v>
      </c>
      <c r="D285" s="29"/>
      <c r="E285" s="5" t="s">
        <v>52</v>
      </c>
      <c r="F285" s="26">
        <f>SUM(F286:F289)</f>
        <v>1580179</v>
      </c>
      <c r="G285" s="26">
        <f>SUM(G286:G289)</f>
        <v>179630</v>
      </c>
      <c r="H285" s="12">
        <f t="shared" si="8"/>
        <v>0.11367699482147275</v>
      </c>
    </row>
    <row r="286" spans="2:8" s="1" customFormat="1" ht="12.75" x14ac:dyDescent="0.2">
      <c r="B286" s="30"/>
      <c r="C286" s="30"/>
      <c r="D286" s="29" t="s">
        <v>142</v>
      </c>
      <c r="E286" s="5" t="s">
        <v>143</v>
      </c>
      <c r="F286" s="26">
        <v>84000</v>
      </c>
      <c r="G286" s="26">
        <v>21000</v>
      </c>
      <c r="H286" s="12">
        <f t="shared" si="8"/>
        <v>0.25</v>
      </c>
    </row>
    <row r="287" spans="2:8" s="1" customFormat="1" ht="12.75" x14ac:dyDescent="0.2">
      <c r="B287" s="30"/>
      <c r="C287" s="30"/>
      <c r="D287" s="29" t="s">
        <v>82</v>
      </c>
      <c r="E287" s="5" t="s">
        <v>83</v>
      </c>
      <c r="F287" s="26">
        <v>1648</v>
      </c>
      <c r="G287" s="26">
        <v>100</v>
      </c>
      <c r="H287" s="12">
        <f t="shared" si="8"/>
        <v>6.0679611650485438E-2</v>
      </c>
    </row>
    <row r="288" spans="2:8" s="1" customFormat="1" ht="12.75" x14ac:dyDescent="0.2">
      <c r="B288" s="30"/>
      <c r="C288" s="30"/>
      <c r="D288" s="29" t="s">
        <v>115</v>
      </c>
      <c r="E288" s="31" t="s">
        <v>187</v>
      </c>
      <c r="F288" s="26">
        <v>41373</v>
      </c>
      <c r="G288" s="26">
        <v>45505</v>
      </c>
      <c r="H288" s="12">
        <f t="shared" si="8"/>
        <v>1.0998718971309791</v>
      </c>
    </row>
    <row r="289" spans="2:8" s="1" customFormat="1" ht="63.75" x14ac:dyDescent="0.2">
      <c r="B289" s="30"/>
      <c r="C289" s="30"/>
      <c r="D289" s="29" t="s">
        <v>70</v>
      </c>
      <c r="E289" s="5" t="s">
        <v>73</v>
      </c>
      <c r="F289" s="26">
        <v>1453158</v>
      </c>
      <c r="G289" s="26">
        <v>113025</v>
      </c>
      <c r="H289" s="12">
        <f t="shared" si="8"/>
        <v>7.7778878828042103E-2</v>
      </c>
    </row>
    <row r="290" spans="2:8" s="1" customFormat="1" ht="12.75" x14ac:dyDescent="0.2">
      <c r="B290" s="20">
        <v>854</v>
      </c>
      <c r="C290" s="20"/>
      <c r="D290" s="32"/>
      <c r="E290" s="33" t="s">
        <v>252</v>
      </c>
      <c r="F290" s="21">
        <f>SUM(F293,F296,F302,F308,F291)</f>
        <v>2211285</v>
      </c>
      <c r="G290" s="21">
        <f>SUM(G293,G296,G302,G308)</f>
        <v>2064689</v>
      </c>
      <c r="H290" s="44">
        <f t="shared" si="8"/>
        <v>0.9337055151190371</v>
      </c>
    </row>
    <row r="291" spans="2:8" s="1" customFormat="1" ht="12.75" x14ac:dyDescent="0.2">
      <c r="B291" s="30"/>
      <c r="C291" s="30">
        <v>85404</v>
      </c>
      <c r="D291" s="29"/>
      <c r="E291" s="5" t="s">
        <v>321</v>
      </c>
      <c r="F291" s="26">
        <f>SUM(F292)</f>
        <v>1569</v>
      </c>
      <c r="G291" s="26">
        <f>SUM(G292)</f>
        <v>0</v>
      </c>
      <c r="H291" s="12">
        <f t="shared" si="8"/>
        <v>0</v>
      </c>
    </row>
    <row r="292" spans="2:8" s="1" customFormat="1" ht="25.5" x14ac:dyDescent="0.2">
      <c r="B292" s="30"/>
      <c r="C292" s="30"/>
      <c r="D292" s="29" t="s">
        <v>294</v>
      </c>
      <c r="E292" s="5" t="s">
        <v>295</v>
      </c>
      <c r="F292" s="26">
        <v>1569</v>
      </c>
      <c r="G292" s="26">
        <v>0</v>
      </c>
      <c r="H292" s="12">
        <f t="shared" si="8"/>
        <v>0</v>
      </c>
    </row>
    <row r="293" spans="2:8" s="1" customFormat="1" ht="25.5" x14ac:dyDescent="0.2">
      <c r="B293" s="30"/>
      <c r="C293" s="30">
        <v>85406</v>
      </c>
      <c r="D293" s="29"/>
      <c r="E293" s="5" t="s">
        <v>253</v>
      </c>
      <c r="F293" s="26">
        <f>SUM(F294:F295)</f>
        <v>76300</v>
      </c>
      <c r="G293" s="26">
        <f>SUM(G294:G295)</f>
        <v>76045</v>
      </c>
      <c r="H293" s="12">
        <f t="shared" si="8"/>
        <v>0.99665792922673657</v>
      </c>
    </row>
    <row r="294" spans="2:8" s="1" customFormat="1" ht="51" x14ac:dyDescent="0.2">
      <c r="B294" s="30"/>
      <c r="C294" s="30"/>
      <c r="D294" s="29" t="s">
        <v>80</v>
      </c>
      <c r="E294" s="5" t="s">
        <v>81</v>
      </c>
      <c r="F294" s="26">
        <v>76000</v>
      </c>
      <c r="G294" s="26">
        <v>76000</v>
      </c>
      <c r="H294" s="12">
        <f t="shared" si="8"/>
        <v>1</v>
      </c>
    </row>
    <row r="295" spans="2:8" s="1" customFormat="1" ht="12.75" x14ac:dyDescent="0.2">
      <c r="B295" s="30"/>
      <c r="C295" s="30"/>
      <c r="D295" s="29" t="s">
        <v>82</v>
      </c>
      <c r="E295" s="5" t="s">
        <v>83</v>
      </c>
      <c r="F295" s="26">
        <v>300</v>
      </c>
      <c r="G295" s="26">
        <v>45</v>
      </c>
      <c r="H295" s="12">
        <f t="shared" si="8"/>
        <v>0.15</v>
      </c>
    </row>
    <row r="296" spans="2:8" s="1" customFormat="1" ht="12.75" x14ac:dyDescent="0.2">
      <c r="B296" s="30"/>
      <c r="C296" s="30">
        <v>85410</v>
      </c>
      <c r="D296" s="29"/>
      <c r="E296" s="5" t="s">
        <v>254</v>
      </c>
      <c r="F296" s="26">
        <f>SUM(F297:F301)</f>
        <v>1668013</v>
      </c>
      <c r="G296" s="26">
        <f>SUM(G297:G301)</f>
        <v>1987144</v>
      </c>
      <c r="H296" s="12">
        <f t="shared" si="8"/>
        <v>1.1913240484336753</v>
      </c>
    </row>
    <row r="297" spans="2:8" s="1" customFormat="1" ht="51" x14ac:dyDescent="0.2">
      <c r="B297" s="30"/>
      <c r="C297" s="30"/>
      <c r="D297" s="29" t="s">
        <v>80</v>
      </c>
      <c r="E297" s="5" t="s">
        <v>81</v>
      </c>
      <c r="F297" s="26">
        <v>5830</v>
      </c>
      <c r="G297" s="26">
        <v>9072</v>
      </c>
      <c r="H297" s="12">
        <f t="shared" si="8"/>
        <v>1.556089193825043</v>
      </c>
    </row>
    <row r="298" spans="2:8" s="1" customFormat="1" ht="12.75" x14ac:dyDescent="0.2">
      <c r="B298" s="30"/>
      <c r="C298" s="30"/>
      <c r="D298" s="29" t="s">
        <v>142</v>
      </c>
      <c r="E298" s="5" t="s">
        <v>143</v>
      </c>
      <c r="F298" s="26">
        <v>1658283</v>
      </c>
      <c r="G298" s="26">
        <v>1977472</v>
      </c>
      <c r="H298" s="12">
        <f t="shared" si="8"/>
        <v>1.1924816210502067</v>
      </c>
    </row>
    <row r="299" spans="2:8" s="1" customFormat="1" ht="12.75" x14ac:dyDescent="0.2">
      <c r="B299" s="30"/>
      <c r="C299" s="30"/>
      <c r="D299" s="29" t="s">
        <v>82</v>
      </c>
      <c r="E299" s="5" t="s">
        <v>83</v>
      </c>
      <c r="F299" s="26">
        <v>1750</v>
      </c>
      <c r="G299" s="26">
        <v>600</v>
      </c>
      <c r="H299" s="12">
        <f t="shared" si="8"/>
        <v>0.34285714285714286</v>
      </c>
    </row>
    <row r="300" spans="2:8" s="1" customFormat="1" ht="12.75" x14ac:dyDescent="0.2">
      <c r="B300" s="30"/>
      <c r="C300" s="30"/>
      <c r="D300" s="29" t="s">
        <v>98</v>
      </c>
      <c r="E300" s="31" t="s">
        <v>72</v>
      </c>
      <c r="F300" s="26">
        <v>150</v>
      </c>
      <c r="G300" s="26">
        <v>0</v>
      </c>
      <c r="H300" s="12">
        <f t="shared" si="8"/>
        <v>0</v>
      </c>
    </row>
    <row r="301" spans="2:8" s="1" customFormat="1" ht="12.75" x14ac:dyDescent="0.2">
      <c r="B301" s="30"/>
      <c r="C301" s="30"/>
      <c r="D301" s="29" t="s">
        <v>115</v>
      </c>
      <c r="E301" s="31" t="s">
        <v>187</v>
      </c>
      <c r="F301" s="26">
        <v>2000</v>
      </c>
      <c r="G301" s="26">
        <v>0</v>
      </c>
      <c r="H301" s="12">
        <f t="shared" si="8"/>
        <v>0</v>
      </c>
    </row>
    <row r="302" spans="2:8" s="1" customFormat="1" ht="12.75" x14ac:dyDescent="0.2">
      <c r="B302" s="30"/>
      <c r="C302" s="30">
        <v>85415</v>
      </c>
      <c r="D302" s="29"/>
      <c r="E302" s="34" t="s">
        <v>255</v>
      </c>
      <c r="F302" s="26">
        <f>SUM(F303:F307)</f>
        <v>464211</v>
      </c>
      <c r="G302" s="26">
        <f>SUM(G305:G307)</f>
        <v>1500</v>
      </c>
      <c r="H302" s="12">
        <f t="shared" si="8"/>
        <v>3.2312892197729052E-3</v>
      </c>
    </row>
    <row r="303" spans="2:8" s="1" customFormat="1" ht="25.5" x14ac:dyDescent="0.2">
      <c r="B303" s="30"/>
      <c r="C303" s="30"/>
      <c r="D303" s="29" t="s">
        <v>109</v>
      </c>
      <c r="E303" s="5" t="s">
        <v>110</v>
      </c>
      <c r="F303" s="26">
        <v>200</v>
      </c>
      <c r="G303" s="26">
        <v>0</v>
      </c>
      <c r="H303" s="12">
        <f t="shared" si="8"/>
        <v>0</v>
      </c>
    </row>
    <row r="304" spans="2:8" s="1" customFormat="1" ht="12.75" x14ac:dyDescent="0.2">
      <c r="B304" s="30"/>
      <c r="C304" s="30"/>
      <c r="D304" s="29" t="s">
        <v>82</v>
      </c>
      <c r="E304" s="5" t="s">
        <v>83</v>
      </c>
      <c r="F304" s="26">
        <v>200</v>
      </c>
      <c r="G304" s="26">
        <v>0</v>
      </c>
      <c r="H304" s="12">
        <f t="shared" si="8"/>
        <v>0</v>
      </c>
    </row>
    <row r="305" spans="2:13" s="1" customFormat="1" ht="38.25" x14ac:dyDescent="0.2">
      <c r="B305" s="30"/>
      <c r="C305" s="30"/>
      <c r="D305" s="29" t="s">
        <v>198</v>
      </c>
      <c r="E305" s="31" t="s">
        <v>199</v>
      </c>
      <c r="F305" s="26">
        <v>416491</v>
      </c>
      <c r="G305" s="26">
        <v>0</v>
      </c>
      <c r="H305" s="12">
        <f t="shared" si="8"/>
        <v>0</v>
      </c>
    </row>
    <row r="306" spans="2:13" s="1" customFormat="1" ht="51" x14ac:dyDescent="0.2">
      <c r="B306" s="30"/>
      <c r="C306" s="30"/>
      <c r="D306" s="29" t="s">
        <v>256</v>
      </c>
      <c r="E306" s="31" t="s">
        <v>257</v>
      </c>
      <c r="F306" s="26">
        <v>45820</v>
      </c>
      <c r="G306" s="26">
        <v>0</v>
      </c>
      <c r="H306" s="12">
        <f t="shared" si="8"/>
        <v>0</v>
      </c>
    </row>
    <row r="307" spans="2:13" s="1" customFormat="1" ht="63.75" x14ac:dyDescent="0.2">
      <c r="B307" s="30"/>
      <c r="C307" s="30"/>
      <c r="D307" s="29" t="s">
        <v>240</v>
      </c>
      <c r="E307" s="34" t="s">
        <v>258</v>
      </c>
      <c r="F307" s="26">
        <v>1500</v>
      </c>
      <c r="G307" s="26">
        <v>1500</v>
      </c>
      <c r="H307" s="12">
        <f t="shared" si="8"/>
        <v>1</v>
      </c>
    </row>
    <row r="308" spans="2:13" s="1" customFormat="1" ht="12.75" x14ac:dyDescent="0.2">
      <c r="B308" s="30"/>
      <c r="C308" s="30">
        <v>85419</v>
      </c>
      <c r="D308" s="29"/>
      <c r="E308" s="34" t="s">
        <v>259</v>
      </c>
      <c r="F308" s="26">
        <f>SUM(F309)</f>
        <v>1192</v>
      </c>
      <c r="G308" s="26">
        <f>SUM(G309)</f>
        <v>0</v>
      </c>
      <c r="H308" s="12">
        <f t="shared" si="8"/>
        <v>0</v>
      </c>
    </row>
    <row r="309" spans="2:13" s="1" customFormat="1" ht="51" x14ac:dyDescent="0.2">
      <c r="B309" s="30"/>
      <c r="C309" s="30"/>
      <c r="D309" s="29" t="s">
        <v>80</v>
      </c>
      <c r="E309" s="5" t="s">
        <v>81</v>
      </c>
      <c r="F309" s="26">
        <v>1192</v>
      </c>
      <c r="G309" s="26">
        <v>0</v>
      </c>
      <c r="H309" s="12">
        <f t="shared" si="8"/>
        <v>0</v>
      </c>
    </row>
    <row r="310" spans="2:13" s="1" customFormat="1" ht="12.75" x14ac:dyDescent="0.2">
      <c r="B310" s="20">
        <v>855</v>
      </c>
      <c r="C310" s="20"/>
      <c r="D310" s="32"/>
      <c r="E310" s="33" t="s">
        <v>260</v>
      </c>
      <c r="F310" s="21">
        <f>SUM(F311,F315,F320,F326,F332,F336,F323)</f>
        <v>1989785</v>
      </c>
      <c r="G310" s="21">
        <f>SUM(G311,G315,G320,G326,G332,G336,G339)</f>
        <v>1770735</v>
      </c>
      <c r="H310" s="44">
        <f t="shared" si="8"/>
        <v>0.88991272926471954</v>
      </c>
    </row>
    <row r="311" spans="2:13" s="1" customFormat="1" ht="12.75" x14ac:dyDescent="0.2">
      <c r="B311" s="20"/>
      <c r="C311" s="30">
        <v>85501</v>
      </c>
      <c r="D311" s="32"/>
      <c r="E311" s="5" t="s">
        <v>261</v>
      </c>
      <c r="F311" s="26">
        <f>SUM(F312:F314)</f>
        <v>87500</v>
      </c>
      <c r="G311" s="26">
        <f>SUM(G312:G314)</f>
        <v>87000</v>
      </c>
      <c r="H311" s="12">
        <f t="shared" si="8"/>
        <v>0.99428571428571433</v>
      </c>
    </row>
    <row r="312" spans="2:13" s="1" customFormat="1" ht="25.5" x14ac:dyDescent="0.2">
      <c r="B312" s="30"/>
      <c r="C312" s="30"/>
      <c r="D312" s="29" t="s">
        <v>109</v>
      </c>
      <c r="E312" s="5" t="s">
        <v>110</v>
      </c>
      <c r="F312" s="26">
        <v>500</v>
      </c>
      <c r="G312" s="26">
        <v>0</v>
      </c>
      <c r="H312" s="12">
        <f t="shared" si="8"/>
        <v>0</v>
      </c>
    </row>
    <row r="313" spans="2:13" s="1" customFormat="1" ht="63.75" x14ac:dyDescent="0.2">
      <c r="B313" s="30"/>
      <c r="C313" s="30"/>
      <c r="D313" s="29" t="s">
        <v>286</v>
      </c>
      <c r="E313" s="27" t="s">
        <v>287</v>
      </c>
      <c r="F313" s="26">
        <v>7000</v>
      </c>
      <c r="G313" s="26">
        <v>7000</v>
      </c>
      <c r="H313" s="12">
        <v>0</v>
      </c>
    </row>
    <row r="314" spans="2:13" s="1" customFormat="1" ht="12.75" x14ac:dyDescent="0.2">
      <c r="B314" s="30"/>
      <c r="C314" s="30"/>
      <c r="D314" s="29" t="s">
        <v>98</v>
      </c>
      <c r="E314" s="31" t="s">
        <v>72</v>
      </c>
      <c r="F314" s="26">
        <v>80000</v>
      </c>
      <c r="G314" s="26">
        <v>80000</v>
      </c>
      <c r="H314" s="12">
        <f t="shared" si="8"/>
        <v>1</v>
      </c>
    </row>
    <row r="315" spans="2:13" s="1" customFormat="1" ht="38.25" x14ac:dyDescent="0.2">
      <c r="B315" s="30"/>
      <c r="C315" s="30">
        <v>85502</v>
      </c>
      <c r="D315" s="29"/>
      <c r="E315" s="34" t="s">
        <v>263</v>
      </c>
      <c r="F315" s="26">
        <f>SUM(F316:F319)</f>
        <v>307500</v>
      </c>
      <c r="G315" s="26">
        <f>SUM(G316:G319)</f>
        <v>307000</v>
      </c>
      <c r="H315" s="12">
        <f t="shared" si="8"/>
        <v>0.99837398373983743</v>
      </c>
    </row>
    <row r="316" spans="2:13" s="1" customFormat="1" ht="25.5" x14ac:dyDescent="0.2">
      <c r="B316" s="30"/>
      <c r="C316" s="30"/>
      <c r="D316" s="29" t="s">
        <v>109</v>
      </c>
      <c r="E316" s="5" t="s">
        <v>110</v>
      </c>
      <c r="F316" s="26">
        <v>500</v>
      </c>
      <c r="G316" s="26">
        <v>0</v>
      </c>
      <c r="H316" s="12">
        <f t="shared" si="8"/>
        <v>0</v>
      </c>
    </row>
    <row r="317" spans="2:13" s="1" customFormat="1" ht="63.75" x14ac:dyDescent="0.2">
      <c r="B317" s="30"/>
      <c r="C317" s="30"/>
      <c r="D317" s="29" t="s">
        <v>286</v>
      </c>
      <c r="E317" s="27" t="s">
        <v>287</v>
      </c>
      <c r="F317" s="26">
        <v>7000</v>
      </c>
      <c r="G317" s="26">
        <v>7000</v>
      </c>
      <c r="H317" s="12">
        <v>0</v>
      </c>
    </row>
    <row r="318" spans="2:13" s="1" customFormat="1" ht="12.75" x14ac:dyDescent="0.2">
      <c r="B318" s="37"/>
      <c r="C318" s="37"/>
      <c r="D318" s="29" t="s">
        <v>98</v>
      </c>
      <c r="E318" s="31" t="s">
        <v>72</v>
      </c>
      <c r="F318" s="26">
        <v>130000</v>
      </c>
      <c r="G318" s="26">
        <v>130000</v>
      </c>
      <c r="H318" s="12">
        <f>G318/F318</f>
        <v>1</v>
      </c>
      <c r="L318" s="10"/>
      <c r="M318" s="9"/>
    </row>
    <row r="319" spans="2:13" s="1" customFormat="1" ht="38.25" x14ac:dyDescent="0.2">
      <c r="B319" s="30"/>
      <c r="C319" s="30"/>
      <c r="D319" s="29" t="s">
        <v>119</v>
      </c>
      <c r="E319" s="5" t="s">
        <v>120</v>
      </c>
      <c r="F319" s="26">
        <v>170000</v>
      </c>
      <c r="G319" s="26">
        <v>170000</v>
      </c>
      <c r="H319" s="12">
        <f>G319/F319</f>
        <v>1</v>
      </c>
    </row>
    <row r="320" spans="2:13" s="1" customFormat="1" ht="12.75" x14ac:dyDescent="0.2">
      <c r="B320" s="30"/>
      <c r="C320" s="30">
        <v>85503</v>
      </c>
      <c r="D320" s="29"/>
      <c r="E320" s="34" t="s">
        <v>264</v>
      </c>
      <c r="F320" s="26">
        <f>SUM(F321:F322)</f>
        <v>31</v>
      </c>
      <c r="G320" s="26">
        <f>SUM(G321:G322)</f>
        <v>1</v>
      </c>
      <c r="H320" s="12">
        <f t="shared" si="8"/>
        <v>3.2258064516129031E-2</v>
      </c>
    </row>
    <row r="321" spans="2:8" s="1" customFormat="1" ht="12.75" x14ac:dyDescent="0.2">
      <c r="B321" s="30"/>
      <c r="C321" s="30"/>
      <c r="D321" s="29" t="s">
        <v>78</v>
      </c>
      <c r="E321" s="5" t="s">
        <v>97</v>
      </c>
      <c r="F321" s="26">
        <v>30</v>
      </c>
      <c r="G321" s="26">
        <v>0</v>
      </c>
      <c r="H321" s="12">
        <f t="shared" si="8"/>
        <v>0</v>
      </c>
    </row>
    <row r="322" spans="2:8" s="1" customFormat="1" ht="38.25" x14ac:dyDescent="0.2">
      <c r="B322" s="30"/>
      <c r="C322" s="30"/>
      <c r="D322" s="29" t="s">
        <v>119</v>
      </c>
      <c r="E322" s="5" t="s">
        <v>120</v>
      </c>
      <c r="F322" s="26">
        <v>1</v>
      </c>
      <c r="G322" s="26">
        <v>1</v>
      </c>
      <c r="H322" s="12">
        <f t="shared" si="8"/>
        <v>1</v>
      </c>
    </row>
    <row r="323" spans="2:8" s="1" customFormat="1" ht="12.75" x14ac:dyDescent="0.2">
      <c r="B323" s="30"/>
      <c r="C323" s="30">
        <v>85504</v>
      </c>
      <c r="D323" s="29"/>
      <c r="E323" s="5" t="s">
        <v>265</v>
      </c>
      <c r="F323" s="26">
        <f>SUM(F324:F325)</f>
        <v>116245</v>
      </c>
      <c r="G323" s="26">
        <f>SUM(G324:G325)</f>
        <v>0</v>
      </c>
      <c r="H323" s="12">
        <f t="shared" si="8"/>
        <v>0</v>
      </c>
    </row>
    <row r="324" spans="2:8" s="1" customFormat="1" ht="63.75" x14ac:dyDescent="0.2">
      <c r="B324" s="30"/>
      <c r="C324" s="30"/>
      <c r="D324" s="29" t="s">
        <v>70</v>
      </c>
      <c r="E324" s="5" t="s">
        <v>73</v>
      </c>
      <c r="F324" s="26">
        <v>97971</v>
      </c>
      <c r="G324" s="26">
        <v>0</v>
      </c>
      <c r="H324" s="12">
        <v>0</v>
      </c>
    </row>
    <row r="325" spans="2:8" s="1" customFormat="1" ht="63.75" x14ac:dyDescent="0.2">
      <c r="B325" s="30"/>
      <c r="C325" s="30"/>
      <c r="D325" s="29" t="s">
        <v>71</v>
      </c>
      <c r="E325" s="5" t="s">
        <v>73</v>
      </c>
      <c r="F325" s="26">
        <v>18274</v>
      </c>
      <c r="G325" s="26">
        <v>0</v>
      </c>
      <c r="H325" s="12">
        <v>0</v>
      </c>
    </row>
    <row r="326" spans="2:8" s="1" customFormat="1" ht="12.75" x14ac:dyDescent="0.2">
      <c r="B326" s="30"/>
      <c r="C326" s="30">
        <v>85505</v>
      </c>
      <c r="D326" s="29"/>
      <c r="E326" s="5" t="s">
        <v>266</v>
      </c>
      <c r="F326" s="26">
        <f>SUM(F327:F331)</f>
        <v>634895</v>
      </c>
      <c r="G326" s="26">
        <f>SUM(G327:G331)</f>
        <v>0</v>
      </c>
      <c r="H326" s="12">
        <f t="shared" si="8"/>
        <v>0</v>
      </c>
    </row>
    <row r="327" spans="2:8" s="1" customFormat="1" ht="12.75" x14ac:dyDescent="0.2">
      <c r="B327" s="30"/>
      <c r="C327" s="30"/>
      <c r="D327" s="29" t="s">
        <v>78</v>
      </c>
      <c r="E327" s="5" t="s">
        <v>97</v>
      </c>
      <c r="F327" s="26">
        <v>79710</v>
      </c>
      <c r="G327" s="26">
        <v>0</v>
      </c>
      <c r="H327" s="12">
        <f t="shared" si="8"/>
        <v>0</v>
      </c>
    </row>
    <row r="328" spans="2:8" s="1" customFormat="1" ht="12.75" x14ac:dyDescent="0.2">
      <c r="B328" s="30"/>
      <c r="C328" s="30"/>
      <c r="D328" s="29" t="s">
        <v>142</v>
      </c>
      <c r="E328" s="5" t="s">
        <v>143</v>
      </c>
      <c r="F328" s="26">
        <v>70280</v>
      </c>
      <c r="G328" s="26">
        <v>0</v>
      </c>
      <c r="H328" s="12">
        <f t="shared" si="8"/>
        <v>0</v>
      </c>
    </row>
    <row r="329" spans="2:8" s="1" customFormat="1" ht="12.75" x14ac:dyDescent="0.2">
      <c r="B329" s="30"/>
      <c r="C329" s="30"/>
      <c r="D329" s="29" t="s">
        <v>82</v>
      </c>
      <c r="E329" s="5" t="s">
        <v>83</v>
      </c>
      <c r="F329" s="26">
        <v>710</v>
      </c>
      <c r="G329" s="26">
        <v>0</v>
      </c>
      <c r="H329" s="12">
        <f t="shared" si="8"/>
        <v>0</v>
      </c>
    </row>
    <row r="330" spans="2:8" s="1" customFormat="1" ht="63.75" x14ac:dyDescent="0.2">
      <c r="B330" s="30"/>
      <c r="C330" s="30"/>
      <c r="D330" s="29" t="s">
        <v>70</v>
      </c>
      <c r="E330" s="5" t="s">
        <v>73</v>
      </c>
      <c r="F330" s="26">
        <v>243595</v>
      </c>
      <c r="G330" s="26">
        <v>0</v>
      </c>
      <c r="H330" s="12">
        <f t="shared" si="8"/>
        <v>0</v>
      </c>
    </row>
    <row r="331" spans="2:8" s="1" customFormat="1" ht="25.5" x14ac:dyDescent="0.2">
      <c r="B331" s="30"/>
      <c r="C331" s="30"/>
      <c r="D331" s="29" t="s">
        <v>322</v>
      </c>
      <c r="E331" s="5" t="s">
        <v>323</v>
      </c>
      <c r="F331" s="26">
        <v>240600</v>
      </c>
      <c r="G331" s="26">
        <v>0</v>
      </c>
      <c r="H331" s="12">
        <f t="shared" si="8"/>
        <v>0</v>
      </c>
    </row>
    <row r="332" spans="2:8" s="1" customFormat="1" ht="12.75" x14ac:dyDescent="0.2">
      <c r="B332" s="30"/>
      <c r="C332" s="30">
        <v>85508</v>
      </c>
      <c r="D332" s="29"/>
      <c r="E332" s="31" t="s">
        <v>268</v>
      </c>
      <c r="F332" s="26">
        <f>SUM(F333:F335)</f>
        <v>568364</v>
      </c>
      <c r="G332" s="26">
        <f>SUM(G333:G335)</f>
        <v>568264</v>
      </c>
      <c r="H332" s="12">
        <f t="shared" si="8"/>
        <v>0.99982405641455119</v>
      </c>
    </row>
    <row r="333" spans="2:8" s="1" customFormat="1" ht="12.75" x14ac:dyDescent="0.2">
      <c r="B333" s="30"/>
      <c r="C333" s="30"/>
      <c r="D333" s="29" t="s">
        <v>142</v>
      </c>
      <c r="E333" s="5" t="s">
        <v>143</v>
      </c>
      <c r="F333" s="26">
        <v>4164</v>
      </c>
      <c r="G333" s="26">
        <v>4164</v>
      </c>
      <c r="H333" s="12">
        <f t="shared" si="8"/>
        <v>1</v>
      </c>
    </row>
    <row r="334" spans="2:8" s="1" customFormat="1" ht="12.75" x14ac:dyDescent="0.2">
      <c r="B334" s="30"/>
      <c r="C334" s="30"/>
      <c r="D334" s="29" t="s">
        <v>82</v>
      </c>
      <c r="E334" s="5" t="s">
        <v>83</v>
      </c>
      <c r="F334" s="26">
        <v>100</v>
      </c>
      <c r="G334" s="26">
        <v>100</v>
      </c>
      <c r="H334" s="12">
        <f t="shared" si="8"/>
        <v>1</v>
      </c>
    </row>
    <row r="335" spans="2:8" s="1" customFormat="1" ht="12.75" x14ac:dyDescent="0.2">
      <c r="B335" s="30"/>
      <c r="C335" s="30"/>
      <c r="D335" s="29" t="s">
        <v>115</v>
      </c>
      <c r="E335" s="31" t="s">
        <v>187</v>
      </c>
      <c r="F335" s="26">
        <v>564100</v>
      </c>
      <c r="G335" s="26">
        <v>564000</v>
      </c>
      <c r="H335" s="12">
        <f t="shared" si="8"/>
        <v>0.99982272646693848</v>
      </c>
    </row>
    <row r="336" spans="2:8" s="1" customFormat="1" ht="12.75" x14ac:dyDescent="0.2">
      <c r="B336" s="30"/>
      <c r="C336" s="30">
        <v>85510</v>
      </c>
      <c r="D336" s="29"/>
      <c r="E336" s="5" t="s">
        <v>270</v>
      </c>
      <c r="F336" s="26">
        <f>SUM(F337:F338)</f>
        <v>275250</v>
      </c>
      <c r="G336" s="26">
        <f>SUM(G337:G338)</f>
        <v>260100</v>
      </c>
      <c r="H336" s="12">
        <f t="shared" si="8"/>
        <v>0.94495912806539506</v>
      </c>
    </row>
    <row r="337" spans="2:8" s="1" customFormat="1" ht="12.75" x14ac:dyDescent="0.2">
      <c r="B337" s="30"/>
      <c r="C337" s="30"/>
      <c r="D337" s="29" t="s">
        <v>82</v>
      </c>
      <c r="E337" s="5" t="s">
        <v>83</v>
      </c>
      <c r="F337" s="26">
        <v>150</v>
      </c>
      <c r="G337" s="26">
        <v>100</v>
      </c>
      <c r="H337" s="12">
        <f t="shared" si="8"/>
        <v>0.66666666666666663</v>
      </c>
    </row>
    <row r="338" spans="2:8" s="1" customFormat="1" ht="12.75" x14ac:dyDescent="0.2">
      <c r="B338" s="30"/>
      <c r="C338" s="30"/>
      <c r="D338" s="29" t="s">
        <v>115</v>
      </c>
      <c r="E338" s="31" t="s">
        <v>187</v>
      </c>
      <c r="F338" s="26">
        <v>275100</v>
      </c>
      <c r="G338" s="26">
        <v>260000</v>
      </c>
      <c r="H338" s="12">
        <f t="shared" si="8"/>
        <v>0.94511086877499095</v>
      </c>
    </row>
    <row r="339" spans="2:8" s="1" customFormat="1" ht="12.75" x14ac:dyDescent="0.2">
      <c r="B339" s="30"/>
      <c r="C339" s="30">
        <v>85516</v>
      </c>
      <c r="D339" s="29"/>
      <c r="E339" s="31" t="s">
        <v>260</v>
      </c>
      <c r="F339" s="26">
        <f>SUM(F340:F342)</f>
        <v>0</v>
      </c>
      <c r="G339" s="26">
        <f>SUM(G340:G343)</f>
        <v>548370</v>
      </c>
      <c r="H339" s="12">
        <v>0</v>
      </c>
    </row>
    <row r="340" spans="2:8" s="1" customFormat="1" ht="12.75" x14ac:dyDescent="0.2">
      <c r="B340" s="30"/>
      <c r="C340" s="37"/>
      <c r="D340" s="38" t="s">
        <v>78</v>
      </c>
      <c r="E340" s="5" t="s">
        <v>97</v>
      </c>
      <c r="F340" s="26">
        <v>0</v>
      </c>
      <c r="G340" s="26">
        <v>110010</v>
      </c>
      <c r="H340" s="12">
        <v>0</v>
      </c>
    </row>
    <row r="341" spans="2:8" s="1" customFormat="1" ht="12.75" x14ac:dyDescent="0.2">
      <c r="B341" s="30"/>
      <c r="C341" s="30"/>
      <c r="D341" s="29" t="s">
        <v>142</v>
      </c>
      <c r="E341" s="5" t="s">
        <v>143</v>
      </c>
      <c r="F341" s="26">
        <v>0</v>
      </c>
      <c r="G341" s="26">
        <v>98010</v>
      </c>
      <c r="H341" s="12">
        <v>0</v>
      </c>
    </row>
    <row r="342" spans="2:8" s="1" customFormat="1" ht="12.75" x14ac:dyDescent="0.2">
      <c r="B342" s="30"/>
      <c r="C342" s="30"/>
      <c r="D342" s="29" t="s">
        <v>82</v>
      </c>
      <c r="E342" s="5" t="s">
        <v>83</v>
      </c>
      <c r="F342" s="26">
        <v>0</v>
      </c>
      <c r="G342" s="26">
        <v>650</v>
      </c>
      <c r="H342" s="12">
        <v>0</v>
      </c>
    </row>
    <row r="343" spans="2:8" s="1" customFormat="1" ht="63.75" x14ac:dyDescent="0.2">
      <c r="B343" s="30"/>
      <c r="C343" s="30"/>
      <c r="D343" s="29" t="s">
        <v>70</v>
      </c>
      <c r="E343" s="5" t="s">
        <v>73</v>
      </c>
      <c r="F343" s="26">
        <v>0</v>
      </c>
      <c r="G343" s="26">
        <v>339700</v>
      </c>
      <c r="H343" s="12">
        <v>0</v>
      </c>
    </row>
    <row r="344" spans="2:8" s="1" customFormat="1" ht="12.75" x14ac:dyDescent="0.2">
      <c r="B344" s="20">
        <v>900</v>
      </c>
      <c r="C344" s="20"/>
      <c r="D344" s="32"/>
      <c r="E344" s="36" t="s">
        <v>272</v>
      </c>
      <c r="F344" s="21">
        <f>SUM(F345,F347,F352,F354,F356,F359,F361,)</f>
        <v>10479504</v>
      </c>
      <c r="G344" s="21">
        <f>SUM(G345,G347,G352,G354,G356,G359,G361)</f>
        <v>13207813</v>
      </c>
      <c r="H344" s="44">
        <f t="shared" si="8"/>
        <v>1.2603471500177872</v>
      </c>
    </row>
    <row r="345" spans="2:8" s="1" customFormat="1" ht="12.75" x14ac:dyDescent="0.2">
      <c r="B345" s="30"/>
      <c r="C345" s="30">
        <v>90001</v>
      </c>
      <c r="D345" s="29"/>
      <c r="E345" s="31" t="s">
        <v>288</v>
      </c>
      <c r="F345" s="26">
        <f>SUM(F346)</f>
        <v>2700</v>
      </c>
      <c r="G345" s="26">
        <f>SUM(G346)</f>
        <v>2700</v>
      </c>
      <c r="H345" s="12">
        <f t="shared" si="8"/>
        <v>1</v>
      </c>
    </row>
    <row r="346" spans="2:8" s="1" customFormat="1" ht="38.25" x14ac:dyDescent="0.2">
      <c r="B346" s="30"/>
      <c r="C346" s="30"/>
      <c r="D346" s="29" t="s">
        <v>64</v>
      </c>
      <c r="E346" s="34" t="s">
        <v>65</v>
      </c>
      <c r="F346" s="26">
        <v>2700</v>
      </c>
      <c r="G346" s="26">
        <v>2700</v>
      </c>
      <c r="H346" s="12">
        <f t="shared" si="8"/>
        <v>1</v>
      </c>
    </row>
    <row r="347" spans="2:8" s="1" customFormat="1" ht="12.75" x14ac:dyDescent="0.2">
      <c r="B347" s="30"/>
      <c r="C347" s="30">
        <v>90002</v>
      </c>
      <c r="D347" s="29"/>
      <c r="E347" s="34" t="s">
        <v>273</v>
      </c>
      <c r="F347" s="26">
        <f>SUM(F348:F351)</f>
        <v>9131706</v>
      </c>
      <c r="G347" s="26">
        <f>SUM(G348:G351)</f>
        <v>11849760</v>
      </c>
      <c r="H347" s="12">
        <f t="shared" si="8"/>
        <v>1.2976501871610846</v>
      </c>
    </row>
    <row r="348" spans="2:8" s="1" customFormat="1" ht="38.25" x14ac:dyDescent="0.2">
      <c r="B348" s="30"/>
      <c r="C348" s="30"/>
      <c r="D348" s="29" t="s">
        <v>64</v>
      </c>
      <c r="E348" s="34" t="s">
        <v>65</v>
      </c>
      <c r="F348" s="26">
        <v>9127706</v>
      </c>
      <c r="G348" s="26">
        <v>11849760</v>
      </c>
      <c r="H348" s="12">
        <f t="shared" si="8"/>
        <v>1.2982188514836039</v>
      </c>
    </row>
    <row r="349" spans="2:8" s="1" customFormat="1" ht="25.5" x14ac:dyDescent="0.2">
      <c r="B349" s="30"/>
      <c r="C349" s="30"/>
      <c r="D349" s="29" t="s">
        <v>109</v>
      </c>
      <c r="E349" s="5" t="s">
        <v>110</v>
      </c>
      <c r="F349" s="26">
        <v>3000</v>
      </c>
      <c r="G349" s="26">
        <v>0</v>
      </c>
      <c r="H349" s="12">
        <f t="shared" si="8"/>
        <v>0</v>
      </c>
    </row>
    <row r="350" spans="2:8" s="1" customFormat="1" ht="25.5" x14ac:dyDescent="0.2">
      <c r="B350" s="30"/>
      <c r="C350" s="30"/>
      <c r="D350" s="29" t="s">
        <v>164</v>
      </c>
      <c r="E350" s="5" t="s">
        <v>274</v>
      </c>
      <c r="F350" s="26">
        <v>1000</v>
      </c>
      <c r="G350" s="26">
        <v>0</v>
      </c>
      <c r="H350" s="12">
        <f t="shared" si="8"/>
        <v>0</v>
      </c>
    </row>
    <row r="351" spans="2:8" s="1" customFormat="1" ht="12.75" x14ac:dyDescent="0.2">
      <c r="B351" s="30"/>
      <c r="C351" s="30"/>
      <c r="D351" s="29" t="s">
        <v>98</v>
      </c>
      <c r="E351" s="31" t="s">
        <v>72</v>
      </c>
      <c r="F351" s="26"/>
      <c r="G351" s="26">
        <v>0</v>
      </c>
      <c r="H351" s="12">
        <v>0</v>
      </c>
    </row>
    <row r="352" spans="2:8" s="1" customFormat="1" ht="12.75" x14ac:dyDescent="0.2">
      <c r="B352" s="30"/>
      <c r="C352" s="30">
        <v>90005</v>
      </c>
      <c r="D352" s="29"/>
      <c r="E352" s="31" t="s">
        <v>275</v>
      </c>
      <c r="F352" s="26">
        <f>SUM(F353)</f>
        <v>500</v>
      </c>
      <c r="G352" s="26">
        <f>SUM(G353)</f>
        <v>500</v>
      </c>
      <c r="H352" s="12">
        <f t="shared" si="8"/>
        <v>1</v>
      </c>
    </row>
    <row r="353" spans="2:8" s="1" customFormat="1" ht="12.75" x14ac:dyDescent="0.2">
      <c r="B353" s="30"/>
      <c r="C353" s="30"/>
      <c r="D353" s="29" t="s">
        <v>78</v>
      </c>
      <c r="E353" s="5" t="s">
        <v>97</v>
      </c>
      <c r="F353" s="26">
        <v>500</v>
      </c>
      <c r="G353" s="26">
        <v>500</v>
      </c>
      <c r="H353" s="12">
        <f t="shared" si="8"/>
        <v>1</v>
      </c>
    </row>
    <row r="354" spans="2:8" s="1" customFormat="1" ht="12.75" x14ac:dyDescent="0.2">
      <c r="B354" s="30"/>
      <c r="C354" s="30">
        <v>90015</v>
      </c>
      <c r="D354" s="29"/>
      <c r="E354" s="5" t="s">
        <v>276</v>
      </c>
      <c r="F354" s="26">
        <f>SUM(F355:F355)</f>
        <v>8500</v>
      </c>
      <c r="G354" s="26">
        <f>SUM(G355:G355)</f>
        <v>0</v>
      </c>
      <c r="H354" s="12">
        <f t="shared" si="8"/>
        <v>0</v>
      </c>
    </row>
    <row r="355" spans="2:8" s="1" customFormat="1" ht="12.75" x14ac:dyDescent="0.2">
      <c r="B355" s="30"/>
      <c r="C355" s="30"/>
      <c r="D355" s="29" t="s">
        <v>125</v>
      </c>
      <c r="E355" s="31" t="s">
        <v>126</v>
      </c>
      <c r="F355" s="26">
        <v>8500</v>
      </c>
      <c r="G355" s="26">
        <v>0</v>
      </c>
      <c r="H355" s="12">
        <f t="shared" ref="H355:H435" si="9">G355/F355</f>
        <v>0</v>
      </c>
    </row>
    <row r="356" spans="2:8" s="1" customFormat="1" ht="25.5" x14ac:dyDescent="0.2">
      <c r="B356" s="30"/>
      <c r="C356" s="30">
        <v>90019</v>
      </c>
      <c r="D356" s="29"/>
      <c r="E356" s="5" t="s">
        <v>277</v>
      </c>
      <c r="F356" s="26">
        <f>SUM(F357:F358)</f>
        <v>616800</v>
      </c>
      <c r="G356" s="26">
        <f>SUM(G358)</f>
        <v>600000</v>
      </c>
      <c r="H356" s="12">
        <f t="shared" si="9"/>
        <v>0.97276264591439687</v>
      </c>
    </row>
    <row r="357" spans="2:8" s="1" customFormat="1" ht="25.5" x14ac:dyDescent="0.2">
      <c r="B357" s="30"/>
      <c r="C357" s="30"/>
      <c r="D357" s="29" t="s">
        <v>91</v>
      </c>
      <c r="E357" s="5" t="s">
        <v>92</v>
      </c>
      <c r="F357" s="26">
        <v>16800</v>
      </c>
      <c r="G357" s="26">
        <v>0</v>
      </c>
      <c r="H357" s="12">
        <f t="shared" si="9"/>
        <v>0</v>
      </c>
    </row>
    <row r="358" spans="2:8" s="1" customFormat="1" ht="12.75" x14ac:dyDescent="0.2">
      <c r="B358" s="30"/>
      <c r="C358" s="30"/>
      <c r="D358" s="29" t="s">
        <v>78</v>
      </c>
      <c r="E358" s="5" t="s">
        <v>97</v>
      </c>
      <c r="F358" s="26">
        <v>600000</v>
      </c>
      <c r="G358" s="26">
        <v>600000</v>
      </c>
      <c r="H358" s="12">
        <f t="shared" si="9"/>
        <v>1</v>
      </c>
    </row>
    <row r="359" spans="2:8" s="1" customFormat="1" ht="12.75" x14ac:dyDescent="0.2">
      <c r="B359" s="30"/>
      <c r="C359" s="30">
        <v>90026</v>
      </c>
      <c r="D359" s="29"/>
      <c r="E359" s="5" t="s">
        <v>278</v>
      </c>
      <c r="F359" s="26">
        <f>SUM(F360)</f>
        <v>660000</v>
      </c>
      <c r="G359" s="26">
        <f>SUM(G360)</f>
        <v>734853</v>
      </c>
      <c r="H359" s="12">
        <f t="shared" si="9"/>
        <v>1.1134136363636364</v>
      </c>
    </row>
    <row r="360" spans="2:8" s="1" customFormat="1" ht="12.75" x14ac:dyDescent="0.2">
      <c r="B360" s="30"/>
      <c r="C360" s="30"/>
      <c r="D360" s="29" t="s">
        <v>142</v>
      </c>
      <c r="E360" s="5" t="s">
        <v>143</v>
      </c>
      <c r="F360" s="26">
        <v>660000</v>
      </c>
      <c r="G360" s="26">
        <v>734853</v>
      </c>
      <c r="H360" s="12">
        <f t="shared" si="9"/>
        <v>1.1134136363636364</v>
      </c>
    </row>
    <row r="361" spans="2:8" s="1" customFormat="1" ht="12.75" x14ac:dyDescent="0.2">
      <c r="B361" s="30"/>
      <c r="C361" s="30">
        <v>90095</v>
      </c>
      <c r="D361" s="29"/>
      <c r="E361" s="5" t="s">
        <v>52</v>
      </c>
      <c r="F361" s="26">
        <f>SUM(F362:F368)</f>
        <v>59298</v>
      </c>
      <c r="G361" s="26">
        <f>SUM(G362:G368)</f>
        <v>20000</v>
      </c>
      <c r="H361" s="12">
        <f t="shared" si="9"/>
        <v>0.33727950352457081</v>
      </c>
    </row>
    <row r="362" spans="2:8" s="1" customFormat="1" ht="51" x14ac:dyDescent="0.2">
      <c r="B362" s="30"/>
      <c r="C362" s="30"/>
      <c r="D362" s="29" t="s">
        <v>80</v>
      </c>
      <c r="E362" s="5" t="s">
        <v>81</v>
      </c>
      <c r="F362" s="26">
        <v>20000</v>
      </c>
      <c r="G362" s="26">
        <v>20000</v>
      </c>
      <c r="H362" s="12">
        <f t="shared" si="9"/>
        <v>1</v>
      </c>
    </row>
    <row r="363" spans="2:8" s="1" customFormat="1" ht="12.75" x14ac:dyDescent="0.2">
      <c r="B363" s="30"/>
      <c r="C363" s="30"/>
      <c r="D363" s="29" t="s">
        <v>142</v>
      </c>
      <c r="E363" s="5" t="s">
        <v>143</v>
      </c>
      <c r="F363" s="26">
        <v>1500</v>
      </c>
      <c r="G363" s="26">
        <v>0</v>
      </c>
      <c r="H363" s="12">
        <f t="shared" si="9"/>
        <v>0</v>
      </c>
    </row>
    <row r="364" spans="2:8" s="1" customFormat="1" ht="12.75" x14ac:dyDescent="0.2">
      <c r="B364" s="30"/>
      <c r="C364" s="30"/>
      <c r="D364" s="29" t="s">
        <v>82</v>
      </c>
      <c r="E364" s="5" t="s">
        <v>83</v>
      </c>
      <c r="F364" s="26">
        <v>2</v>
      </c>
      <c r="G364" s="26">
        <v>0</v>
      </c>
      <c r="H364" s="12">
        <f t="shared" si="9"/>
        <v>0</v>
      </c>
    </row>
    <row r="365" spans="2:8" s="1" customFormat="1" ht="12.75" x14ac:dyDescent="0.2">
      <c r="B365" s="30"/>
      <c r="C365" s="30"/>
      <c r="D365" s="29" t="s">
        <v>98</v>
      </c>
      <c r="E365" s="31" t="s">
        <v>72</v>
      </c>
      <c r="F365" s="26">
        <v>355</v>
      </c>
      <c r="G365" s="26">
        <v>0</v>
      </c>
      <c r="H365" s="12">
        <f t="shared" si="9"/>
        <v>0</v>
      </c>
    </row>
    <row r="366" spans="2:8" s="1" customFormat="1" ht="12.75" x14ac:dyDescent="0.2">
      <c r="B366" s="30"/>
      <c r="C366" s="30"/>
      <c r="D366" s="29" t="s">
        <v>125</v>
      </c>
      <c r="E366" s="31" t="s">
        <v>126</v>
      </c>
      <c r="F366" s="26">
        <v>71</v>
      </c>
      <c r="G366" s="26">
        <v>0</v>
      </c>
      <c r="H366" s="12">
        <f t="shared" si="9"/>
        <v>0</v>
      </c>
    </row>
    <row r="367" spans="2:8" s="1" customFormat="1" ht="12.75" x14ac:dyDescent="0.2">
      <c r="B367" s="30"/>
      <c r="C367" s="30"/>
      <c r="D367" s="29" t="s">
        <v>115</v>
      </c>
      <c r="E367" s="31" t="s">
        <v>187</v>
      </c>
      <c r="F367" s="26">
        <v>14000</v>
      </c>
      <c r="G367" s="26">
        <v>0</v>
      </c>
      <c r="H367" s="12">
        <f t="shared" si="9"/>
        <v>0</v>
      </c>
    </row>
    <row r="368" spans="2:8" s="1" customFormat="1" ht="51" x14ac:dyDescent="0.2">
      <c r="B368" s="30"/>
      <c r="C368" s="30"/>
      <c r="D368" s="29" t="s">
        <v>59</v>
      </c>
      <c r="E368" s="31" t="s">
        <v>60</v>
      </c>
      <c r="F368" s="26">
        <v>23370</v>
      </c>
      <c r="G368" s="26">
        <v>0</v>
      </c>
      <c r="H368" s="12">
        <f t="shared" si="9"/>
        <v>0</v>
      </c>
    </row>
    <row r="369" spans="2:8" s="1" customFormat="1" ht="12.75" x14ac:dyDescent="0.2">
      <c r="B369" s="20">
        <v>921</v>
      </c>
      <c r="C369" s="20"/>
      <c r="D369" s="32"/>
      <c r="E369" s="36" t="s">
        <v>279</v>
      </c>
      <c r="F369" s="21">
        <f>SUM(F370,F372)</f>
        <v>10263</v>
      </c>
      <c r="G369" s="21">
        <f>SUM(G370,G372)</f>
        <v>78600</v>
      </c>
      <c r="H369" s="12">
        <f t="shared" si="9"/>
        <v>7.6585793627594274</v>
      </c>
    </row>
    <row r="370" spans="2:8" s="1" customFormat="1" ht="12.75" x14ac:dyDescent="0.2">
      <c r="B370" s="30"/>
      <c r="C370" s="30">
        <v>92120</v>
      </c>
      <c r="D370" s="29"/>
      <c r="E370" s="31" t="s">
        <v>282</v>
      </c>
      <c r="F370" s="26">
        <f>SUM(F371)</f>
        <v>6487</v>
      </c>
      <c r="G370" s="26">
        <f>SUM(G371)</f>
        <v>0</v>
      </c>
      <c r="H370" s="12">
        <f t="shared" si="9"/>
        <v>0</v>
      </c>
    </row>
    <row r="371" spans="2:8" s="1" customFormat="1" ht="12.75" x14ac:dyDescent="0.2">
      <c r="B371" s="30"/>
      <c r="C371" s="30"/>
      <c r="D371" s="29" t="s">
        <v>98</v>
      </c>
      <c r="E371" s="31" t="s">
        <v>72</v>
      </c>
      <c r="F371" s="26">
        <v>6487</v>
      </c>
      <c r="G371" s="26">
        <v>0</v>
      </c>
      <c r="H371" s="12">
        <f t="shared" si="9"/>
        <v>0</v>
      </c>
    </row>
    <row r="372" spans="2:8" s="1" customFormat="1" ht="12.75" x14ac:dyDescent="0.2">
      <c r="B372" s="30"/>
      <c r="C372" s="30">
        <v>92195</v>
      </c>
      <c r="D372" s="29"/>
      <c r="E372" s="31" t="s">
        <v>52</v>
      </c>
      <c r="F372" s="26">
        <f>SUM(F373:F375)</f>
        <v>3776</v>
      </c>
      <c r="G372" s="26">
        <f>SUM(G373:G375)</f>
        <v>78600</v>
      </c>
      <c r="H372" s="12">
        <f t="shared" si="9"/>
        <v>20.815677966101696</v>
      </c>
    </row>
    <row r="373" spans="2:8" s="1" customFormat="1" ht="12.75" x14ac:dyDescent="0.2">
      <c r="B373" s="30"/>
      <c r="C373" s="30"/>
      <c r="D373" s="29" t="s">
        <v>78</v>
      </c>
      <c r="E373" s="5" t="s">
        <v>97</v>
      </c>
      <c r="F373" s="26">
        <v>0</v>
      </c>
      <c r="G373" s="26">
        <v>13800</v>
      </c>
      <c r="H373" s="12">
        <v>0</v>
      </c>
    </row>
    <row r="374" spans="2:8" s="1" customFormat="1" ht="51" x14ac:dyDescent="0.2">
      <c r="B374" s="30"/>
      <c r="C374" s="30"/>
      <c r="D374" s="29" t="s">
        <v>80</v>
      </c>
      <c r="E374" s="5" t="s">
        <v>81</v>
      </c>
      <c r="F374" s="26">
        <v>0</v>
      </c>
      <c r="G374" s="26">
        <v>64800</v>
      </c>
      <c r="H374" s="12">
        <v>0</v>
      </c>
    </row>
    <row r="375" spans="2:8" s="1" customFormat="1" ht="25.5" x14ac:dyDescent="0.2">
      <c r="B375" s="30"/>
      <c r="C375" s="30"/>
      <c r="D375" s="29" t="s">
        <v>294</v>
      </c>
      <c r="E375" s="5" t="s">
        <v>295</v>
      </c>
      <c r="F375" s="26">
        <v>3776</v>
      </c>
      <c r="G375" s="26">
        <v>0</v>
      </c>
      <c r="H375" s="12">
        <f t="shared" si="9"/>
        <v>0</v>
      </c>
    </row>
    <row r="376" spans="2:8" s="1" customFormat="1" ht="12.75" x14ac:dyDescent="0.2">
      <c r="B376" s="20">
        <v>926</v>
      </c>
      <c r="C376" s="20"/>
      <c r="D376" s="32"/>
      <c r="E376" s="33" t="s">
        <v>283</v>
      </c>
      <c r="F376" s="21">
        <f>SUM(F377,F382)</f>
        <v>1733249</v>
      </c>
      <c r="G376" s="21">
        <f>SUM(G377,G382)</f>
        <v>1564800</v>
      </c>
      <c r="H376" s="44">
        <f t="shared" si="9"/>
        <v>0.90281315610163337</v>
      </c>
    </row>
    <row r="377" spans="2:8" s="1" customFormat="1" ht="12.75" x14ac:dyDescent="0.2">
      <c r="B377" s="30"/>
      <c r="C377" s="30">
        <v>92604</v>
      </c>
      <c r="D377" s="29"/>
      <c r="E377" s="31" t="s">
        <v>284</v>
      </c>
      <c r="F377" s="26">
        <f>SUM(F378:F381)</f>
        <v>1726800</v>
      </c>
      <c r="G377" s="26">
        <f>SUM(G378:G381)</f>
        <v>1564800</v>
      </c>
      <c r="H377" s="12">
        <f t="shared" si="9"/>
        <v>0.90618485059068798</v>
      </c>
    </row>
    <row r="378" spans="2:8" s="1" customFormat="1" ht="51" x14ac:dyDescent="0.2">
      <c r="B378" s="30"/>
      <c r="C378" s="30"/>
      <c r="D378" s="29" t="s">
        <v>80</v>
      </c>
      <c r="E378" s="5" t="s">
        <v>81</v>
      </c>
      <c r="F378" s="26">
        <v>62000</v>
      </c>
      <c r="G378" s="26">
        <v>60000</v>
      </c>
      <c r="H378" s="12">
        <f t="shared" si="9"/>
        <v>0.967741935483871</v>
      </c>
    </row>
    <row r="379" spans="2:8" s="1" customFormat="1" ht="12.75" x14ac:dyDescent="0.2">
      <c r="B379" s="30"/>
      <c r="C379" s="30"/>
      <c r="D379" s="29" t="s">
        <v>142</v>
      </c>
      <c r="E379" s="5" t="s">
        <v>143</v>
      </c>
      <c r="F379" s="26">
        <v>1660000</v>
      </c>
      <c r="G379" s="26">
        <v>1500000</v>
      </c>
      <c r="H379" s="12">
        <f t="shared" si="9"/>
        <v>0.90361445783132532</v>
      </c>
    </row>
    <row r="380" spans="2:8" s="1" customFormat="1" ht="12.75" x14ac:dyDescent="0.2">
      <c r="B380" s="30"/>
      <c r="C380" s="30"/>
      <c r="D380" s="29" t="s">
        <v>82</v>
      </c>
      <c r="E380" s="5" t="s">
        <v>83</v>
      </c>
      <c r="F380" s="26">
        <v>800</v>
      </c>
      <c r="G380" s="26">
        <v>800</v>
      </c>
      <c r="H380" s="12">
        <f t="shared" si="9"/>
        <v>1</v>
      </c>
    </row>
    <row r="381" spans="2:8" s="1" customFormat="1" ht="12.75" x14ac:dyDescent="0.2">
      <c r="B381" s="30"/>
      <c r="C381" s="30"/>
      <c r="D381" s="29" t="s">
        <v>115</v>
      </c>
      <c r="E381" s="31" t="s">
        <v>187</v>
      </c>
      <c r="F381" s="26">
        <v>4000</v>
      </c>
      <c r="G381" s="26">
        <v>4000</v>
      </c>
      <c r="H381" s="12">
        <f t="shared" si="9"/>
        <v>1</v>
      </c>
    </row>
    <row r="382" spans="2:8" s="1" customFormat="1" ht="12.75" x14ac:dyDescent="0.2">
      <c r="B382" s="30"/>
      <c r="C382" s="30">
        <v>92605</v>
      </c>
      <c r="D382" s="29"/>
      <c r="E382" s="31" t="s">
        <v>285</v>
      </c>
      <c r="F382" s="26">
        <f>SUM(F383:F384)</f>
        <v>6449</v>
      </c>
      <c r="G382" s="26">
        <f>SUM(G383:G384)</f>
        <v>0</v>
      </c>
      <c r="H382" s="12">
        <f t="shared" si="9"/>
        <v>0</v>
      </c>
    </row>
    <row r="383" spans="2:8" s="1" customFormat="1" ht="63.75" x14ac:dyDescent="0.2">
      <c r="B383" s="30"/>
      <c r="C383" s="30"/>
      <c r="D383" s="29" t="s">
        <v>240</v>
      </c>
      <c r="E383" s="34" t="s">
        <v>258</v>
      </c>
      <c r="F383" s="26">
        <v>6423</v>
      </c>
      <c r="G383" s="26">
        <v>0</v>
      </c>
      <c r="H383" s="12">
        <f t="shared" si="9"/>
        <v>0</v>
      </c>
    </row>
    <row r="384" spans="2:8" s="1" customFormat="1" ht="25.5" x14ac:dyDescent="0.2">
      <c r="B384" s="30"/>
      <c r="C384" s="30"/>
      <c r="D384" s="29" t="s">
        <v>294</v>
      </c>
      <c r="E384" s="5" t="s">
        <v>295</v>
      </c>
      <c r="F384" s="26">
        <v>26</v>
      </c>
      <c r="G384" s="26">
        <v>0</v>
      </c>
      <c r="H384" s="12">
        <f t="shared" si="9"/>
        <v>0</v>
      </c>
    </row>
    <row r="385" spans="2:8" s="1" customFormat="1" ht="12.75" x14ac:dyDescent="0.2">
      <c r="B385" s="64" t="s">
        <v>7</v>
      </c>
      <c r="C385" s="64"/>
      <c r="D385" s="64"/>
      <c r="E385" s="20"/>
      <c r="F385" s="21">
        <f>SUM(F9,F12,F15,F20,F29,F37,F50,F58,F84,F95,F140,F156,F224,F231,F280,F290,F310,F344,F376,F369,F81)</f>
        <v>298856030</v>
      </c>
      <c r="G385" s="21">
        <f>SUM(G9,G12,G15,G20,G29,G37,G50,G58,G84,G95,G140,G156,G224,G231,G280,G290,G310,G344,G376,G369)</f>
        <v>302724890</v>
      </c>
      <c r="H385" s="44">
        <f t="shared" si="9"/>
        <v>1.0129455644579097</v>
      </c>
    </row>
    <row r="386" spans="2:8" s="1" customFormat="1" ht="38.25" x14ac:dyDescent="0.2">
      <c r="B386" s="17"/>
      <c r="C386" s="17"/>
      <c r="D386" s="17"/>
      <c r="E386" s="39" t="s">
        <v>8</v>
      </c>
      <c r="F386" s="26">
        <f>SUM(F18,F188,F218,F219,F289,F271,F330,F324,F278,F76,F74)</f>
        <v>4306341</v>
      </c>
      <c r="G386" s="26">
        <f>SUM(G18,G188,G218,G219,G289,G271,G330,G343)</f>
        <v>1548722</v>
      </c>
      <c r="H386" s="12">
        <f t="shared" si="9"/>
        <v>0.35963756702035438</v>
      </c>
    </row>
    <row r="387" spans="2:8" s="1" customFormat="1" ht="12.75" x14ac:dyDescent="0.2">
      <c r="B387" s="64" t="s">
        <v>9</v>
      </c>
      <c r="C387" s="64"/>
      <c r="D387" s="64"/>
      <c r="E387" s="20"/>
      <c r="F387" s="20"/>
      <c r="G387" s="20"/>
      <c r="H387" s="12"/>
    </row>
    <row r="388" spans="2:8" s="1" customFormat="1" ht="12.75" x14ac:dyDescent="0.2">
      <c r="B388" s="20">
        <v>600</v>
      </c>
      <c r="C388" s="20"/>
      <c r="D388" s="20"/>
      <c r="E388" s="20" t="s">
        <v>75</v>
      </c>
      <c r="F388" s="21">
        <f>SUM(F389,F391)</f>
        <v>5415210</v>
      </c>
      <c r="G388" s="21">
        <f>SUM(G389,G391)</f>
        <v>23035024</v>
      </c>
      <c r="H388" s="44">
        <f t="shared" si="9"/>
        <v>4.2537637506209363</v>
      </c>
    </row>
    <row r="389" spans="2:8" s="1" customFormat="1" ht="25.5" x14ac:dyDescent="0.2">
      <c r="B389" s="30"/>
      <c r="C389" s="30">
        <v>60015</v>
      </c>
      <c r="D389" s="30"/>
      <c r="E389" s="34" t="s">
        <v>87</v>
      </c>
      <c r="F389" s="26">
        <f>SUM(F390)</f>
        <v>1932836</v>
      </c>
      <c r="G389" s="26">
        <f>SUM(G390)</f>
        <v>8668471</v>
      </c>
      <c r="H389" s="12">
        <f t="shared" si="9"/>
        <v>4.4848455844158535</v>
      </c>
    </row>
    <row r="390" spans="2:8" s="1" customFormat="1" ht="51" x14ac:dyDescent="0.2">
      <c r="B390" s="30"/>
      <c r="C390" s="30"/>
      <c r="D390" s="30">
        <v>6350</v>
      </c>
      <c r="E390" s="34" t="s">
        <v>88</v>
      </c>
      <c r="F390" s="26">
        <v>1932836</v>
      </c>
      <c r="G390" s="26">
        <v>8668471</v>
      </c>
      <c r="H390" s="12">
        <f t="shared" si="9"/>
        <v>4.4848455844158535</v>
      </c>
    </row>
    <row r="391" spans="2:8" s="1" customFormat="1" ht="12.75" x14ac:dyDescent="0.2">
      <c r="B391" s="30"/>
      <c r="C391" s="30">
        <v>60016</v>
      </c>
      <c r="D391" s="30"/>
      <c r="E391" s="34" t="s">
        <v>90</v>
      </c>
      <c r="F391" s="26">
        <f>SUM(F392:F393)</f>
        <v>3482374</v>
      </c>
      <c r="G391" s="26">
        <f>SUM(G393)</f>
        <v>14366553</v>
      </c>
      <c r="H391" s="12">
        <f t="shared" si="9"/>
        <v>4.1255054741391932</v>
      </c>
    </row>
    <row r="392" spans="2:8" s="1" customFormat="1" ht="51" x14ac:dyDescent="0.2">
      <c r="B392" s="30"/>
      <c r="C392" s="30"/>
      <c r="D392" s="30">
        <v>6290</v>
      </c>
      <c r="E392" s="34" t="s">
        <v>296</v>
      </c>
      <c r="F392" s="26">
        <v>891070</v>
      </c>
      <c r="G392" s="26">
        <v>0</v>
      </c>
      <c r="H392" s="12">
        <v>0</v>
      </c>
    </row>
    <row r="393" spans="2:8" s="1" customFormat="1" ht="51" x14ac:dyDescent="0.2">
      <c r="B393" s="30"/>
      <c r="C393" s="30"/>
      <c r="D393" s="30">
        <v>6350</v>
      </c>
      <c r="E393" s="34" t="s">
        <v>88</v>
      </c>
      <c r="F393" s="26">
        <v>2591304</v>
      </c>
      <c r="G393" s="26">
        <v>14366553</v>
      </c>
      <c r="H393" s="12">
        <f t="shared" si="9"/>
        <v>5.5441403247168219</v>
      </c>
    </row>
    <row r="394" spans="2:8" s="1" customFormat="1" ht="12.75" x14ac:dyDescent="0.2">
      <c r="B394" s="20">
        <v>700</v>
      </c>
      <c r="C394" s="20"/>
      <c r="D394" s="20"/>
      <c r="E394" s="40" t="s">
        <v>100</v>
      </c>
      <c r="F394" s="21">
        <f>SUM(F395)</f>
        <v>5440000</v>
      </c>
      <c r="G394" s="21">
        <f>SUM(G395)</f>
        <v>3952000</v>
      </c>
      <c r="H394" s="44">
        <f t="shared" si="9"/>
        <v>0.72647058823529409</v>
      </c>
    </row>
    <row r="395" spans="2:8" s="1" customFormat="1" ht="12.75" x14ac:dyDescent="0.2">
      <c r="B395" s="20"/>
      <c r="C395" s="30">
        <v>70005</v>
      </c>
      <c r="D395" s="20"/>
      <c r="E395" s="31" t="s">
        <v>102</v>
      </c>
      <c r="F395" s="26">
        <f>SUM(F396:F397)</f>
        <v>5440000</v>
      </c>
      <c r="G395" s="26">
        <f>SUM(G396:G397)</f>
        <v>3952000</v>
      </c>
      <c r="H395" s="12">
        <f t="shared" si="9"/>
        <v>0.72647058823529409</v>
      </c>
    </row>
    <row r="396" spans="2:8" s="1" customFormat="1" ht="38.25" x14ac:dyDescent="0.2">
      <c r="B396" s="20"/>
      <c r="C396" s="30"/>
      <c r="D396" s="29" t="s">
        <v>111</v>
      </c>
      <c r="E396" s="5" t="s">
        <v>112</v>
      </c>
      <c r="F396" s="26">
        <v>104000</v>
      </c>
      <c r="G396" s="26">
        <v>102000</v>
      </c>
      <c r="H396" s="12">
        <f t="shared" si="9"/>
        <v>0.98076923076923073</v>
      </c>
    </row>
    <row r="397" spans="2:8" s="1" customFormat="1" ht="25.5" x14ac:dyDescent="0.2">
      <c r="B397" s="20"/>
      <c r="C397" s="30"/>
      <c r="D397" s="29" t="s">
        <v>113</v>
      </c>
      <c r="E397" s="5" t="s">
        <v>114</v>
      </c>
      <c r="F397" s="26">
        <v>5336000</v>
      </c>
      <c r="G397" s="26">
        <v>3850000</v>
      </c>
      <c r="H397" s="12">
        <f t="shared" si="9"/>
        <v>0.7215142428785607</v>
      </c>
    </row>
    <row r="398" spans="2:8" s="1" customFormat="1" ht="12.75" x14ac:dyDescent="0.2">
      <c r="B398" s="20">
        <v>750</v>
      </c>
      <c r="C398" s="20"/>
      <c r="D398" s="32"/>
      <c r="E398" s="33" t="s">
        <v>137</v>
      </c>
      <c r="F398" s="21">
        <f>SUM(F399)</f>
        <v>465875</v>
      </c>
      <c r="G398" s="21">
        <f t="shared" ref="G398:H398" si="10">SUM(G399)</f>
        <v>248897</v>
      </c>
      <c r="H398" s="21">
        <f t="shared" si="10"/>
        <v>0.53425704319828282</v>
      </c>
    </row>
    <row r="399" spans="2:8" s="1" customFormat="1" ht="12.75" x14ac:dyDescent="0.2">
      <c r="B399" s="20"/>
      <c r="C399" s="30">
        <v>75023</v>
      </c>
      <c r="D399" s="29"/>
      <c r="E399" s="5" t="s">
        <v>141</v>
      </c>
      <c r="F399" s="26">
        <f>SUM(F400)</f>
        <v>465875</v>
      </c>
      <c r="G399" s="26">
        <f>SUM(G400)</f>
        <v>248897</v>
      </c>
      <c r="H399" s="12">
        <f t="shared" si="9"/>
        <v>0.53425704319828282</v>
      </c>
    </row>
    <row r="400" spans="2:8" s="1" customFormat="1" ht="63.75" x14ac:dyDescent="0.2">
      <c r="B400" s="20"/>
      <c r="C400" s="30"/>
      <c r="D400" s="29" t="s">
        <v>218</v>
      </c>
      <c r="E400" s="34" t="s">
        <v>86</v>
      </c>
      <c r="F400" s="26">
        <v>465875</v>
      </c>
      <c r="G400" s="26">
        <v>248897</v>
      </c>
      <c r="H400" s="12">
        <f t="shared" si="9"/>
        <v>0.53425704319828282</v>
      </c>
    </row>
    <row r="401" spans="2:14" s="1" customFormat="1" ht="25.5" x14ac:dyDescent="0.2">
      <c r="B401" s="20">
        <v>754</v>
      </c>
      <c r="C401" s="20"/>
      <c r="D401" s="32"/>
      <c r="E401" s="36" t="s">
        <v>151</v>
      </c>
      <c r="F401" s="21">
        <f>SUM(F402)</f>
        <v>967509</v>
      </c>
      <c r="G401" s="21">
        <f>SUM(G402)</f>
        <v>0</v>
      </c>
      <c r="H401" s="44">
        <v>0</v>
      </c>
    </row>
    <row r="402" spans="2:14" s="1" customFormat="1" ht="12.75" x14ac:dyDescent="0.2">
      <c r="B402" s="20"/>
      <c r="C402" s="30">
        <v>75411</v>
      </c>
      <c r="D402" s="29"/>
      <c r="E402" s="31" t="s">
        <v>153</v>
      </c>
      <c r="F402" s="26">
        <f>SUM(F403:F404)</f>
        <v>967509</v>
      </c>
      <c r="G402" s="26">
        <f>SUM(G403)</f>
        <v>0</v>
      </c>
      <c r="H402" s="12">
        <v>0</v>
      </c>
    </row>
    <row r="403" spans="2:14" s="1" customFormat="1" ht="63.75" x14ac:dyDescent="0.2">
      <c r="B403" s="20"/>
      <c r="C403" s="30"/>
      <c r="D403" s="29" t="s">
        <v>218</v>
      </c>
      <c r="E403" s="34" t="s">
        <v>86</v>
      </c>
      <c r="F403" s="26">
        <v>958509</v>
      </c>
      <c r="G403" s="26">
        <v>0</v>
      </c>
      <c r="H403" s="12">
        <v>0</v>
      </c>
      <c r="M403" s="13"/>
      <c r="N403" s="15"/>
    </row>
    <row r="404" spans="2:14" s="1" customFormat="1" ht="51" x14ac:dyDescent="0.2">
      <c r="B404" s="20"/>
      <c r="C404" s="30"/>
      <c r="D404" s="29" t="s">
        <v>200</v>
      </c>
      <c r="E404" s="34" t="s">
        <v>201</v>
      </c>
      <c r="F404" s="26">
        <v>9000</v>
      </c>
      <c r="G404" s="26">
        <v>0</v>
      </c>
      <c r="H404" s="12">
        <v>0</v>
      </c>
      <c r="M404" s="13"/>
      <c r="N404" s="15"/>
    </row>
    <row r="405" spans="2:14" s="1" customFormat="1" ht="12.75" x14ac:dyDescent="0.2">
      <c r="B405" s="20">
        <v>758</v>
      </c>
      <c r="C405" s="20"/>
      <c r="D405" s="32"/>
      <c r="E405" s="33" t="s">
        <v>38</v>
      </c>
      <c r="F405" s="21">
        <f>SUM(F406,F409)</f>
        <v>13181287</v>
      </c>
      <c r="G405" s="21">
        <f>SUM(G406,G409)</f>
        <v>0</v>
      </c>
      <c r="H405" s="44">
        <f t="shared" si="9"/>
        <v>0</v>
      </c>
      <c r="M405" s="14"/>
    </row>
    <row r="406" spans="2:14" s="1" customFormat="1" ht="12.75" x14ac:dyDescent="0.2">
      <c r="B406" s="30"/>
      <c r="C406" s="30">
        <v>75814</v>
      </c>
      <c r="D406" s="29"/>
      <c r="E406" s="5" t="s">
        <v>189</v>
      </c>
      <c r="F406" s="26">
        <f>SUM(F407:F408)</f>
        <v>4059231</v>
      </c>
      <c r="G406" s="26">
        <f>SUM(G407:G408)</f>
        <v>0</v>
      </c>
      <c r="H406" s="12">
        <f t="shared" si="9"/>
        <v>0</v>
      </c>
    </row>
    <row r="407" spans="2:14" s="1" customFormat="1" ht="12.75" x14ac:dyDescent="0.2">
      <c r="B407" s="30"/>
      <c r="C407" s="30"/>
      <c r="D407" s="29" t="s">
        <v>312</v>
      </c>
      <c r="E407" s="5" t="s">
        <v>313</v>
      </c>
      <c r="F407" s="26">
        <v>178930</v>
      </c>
      <c r="G407" s="26">
        <v>0</v>
      </c>
      <c r="H407" s="12">
        <f t="shared" si="9"/>
        <v>0</v>
      </c>
    </row>
    <row r="408" spans="2:14" s="1" customFormat="1" ht="38.25" x14ac:dyDescent="0.2">
      <c r="B408" s="30"/>
      <c r="C408" s="30"/>
      <c r="D408" s="29" t="s">
        <v>190</v>
      </c>
      <c r="E408" s="5" t="s">
        <v>191</v>
      </c>
      <c r="F408" s="26">
        <v>3880301</v>
      </c>
      <c r="G408" s="41">
        <v>0</v>
      </c>
      <c r="H408" s="12">
        <f t="shared" si="9"/>
        <v>0</v>
      </c>
    </row>
    <row r="409" spans="2:14" s="1" customFormat="1" ht="12.75" x14ac:dyDescent="0.2">
      <c r="B409" s="30"/>
      <c r="C409" s="30">
        <v>75816</v>
      </c>
      <c r="D409" s="29"/>
      <c r="E409" s="5" t="s">
        <v>325</v>
      </c>
      <c r="F409" s="26">
        <f>SUM(F410)</f>
        <v>9122056</v>
      </c>
      <c r="G409" s="26">
        <f>SUM(G410)</f>
        <v>0</v>
      </c>
      <c r="H409" s="12">
        <f t="shared" si="9"/>
        <v>0</v>
      </c>
    </row>
    <row r="410" spans="2:14" s="1" customFormat="1" ht="51" x14ac:dyDescent="0.2">
      <c r="B410" s="30"/>
      <c r="C410" s="30"/>
      <c r="D410" s="29" t="s">
        <v>326</v>
      </c>
      <c r="E410" s="5" t="s">
        <v>327</v>
      </c>
      <c r="F410" s="26">
        <v>9122056</v>
      </c>
      <c r="G410" s="26">
        <v>0</v>
      </c>
      <c r="H410" s="12">
        <f t="shared" si="9"/>
        <v>0</v>
      </c>
    </row>
    <row r="411" spans="2:14" s="1" customFormat="1" ht="12.75" x14ac:dyDescent="0.2">
      <c r="B411" s="20">
        <v>801</v>
      </c>
      <c r="C411" s="20"/>
      <c r="D411" s="32"/>
      <c r="E411" s="33" t="s">
        <v>192</v>
      </c>
      <c r="F411" s="21">
        <f>SUM(F412,F418,F416,F414)</f>
        <v>2758955</v>
      </c>
      <c r="G411" s="21">
        <f>SUM(G412,G418,G416,G414)</f>
        <v>300000</v>
      </c>
      <c r="H411" s="44">
        <f t="shared" si="9"/>
        <v>0.10873682245632857</v>
      </c>
    </row>
    <row r="412" spans="2:14" s="1" customFormat="1" ht="12.75" x14ac:dyDescent="0.2">
      <c r="B412" s="30"/>
      <c r="C412" s="30">
        <v>80101</v>
      </c>
      <c r="D412" s="29"/>
      <c r="E412" s="5" t="s">
        <v>193</v>
      </c>
      <c r="F412" s="26">
        <f>SUM(F413:F413)</f>
        <v>2431300</v>
      </c>
      <c r="G412" s="26">
        <f>SUM(G413:G413)</f>
        <v>0</v>
      </c>
      <c r="H412" s="12">
        <f t="shared" si="9"/>
        <v>0</v>
      </c>
    </row>
    <row r="413" spans="2:14" s="1" customFormat="1" ht="38.25" x14ac:dyDescent="0.2">
      <c r="B413" s="30"/>
      <c r="C413" s="30"/>
      <c r="D413" s="29" t="s">
        <v>202</v>
      </c>
      <c r="E413" s="5" t="s">
        <v>203</v>
      </c>
      <c r="F413" s="26">
        <v>2431300</v>
      </c>
      <c r="G413" s="26">
        <v>0</v>
      </c>
      <c r="H413" s="12">
        <v>0</v>
      </c>
    </row>
    <row r="414" spans="2:14" s="1" customFormat="1" ht="12.75" x14ac:dyDescent="0.2">
      <c r="B414" s="30"/>
      <c r="C414" s="30">
        <v>80102</v>
      </c>
      <c r="D414" s="29"/>
      <c r="E414" s="5" t="s">
        <v>204</v>
      </c>
      <c r="F414" s="26">
        <f>SUM(F415)</f>
        <v>0</v>
      </c>
      <c r="G414" s="26">
        <f>SUM(G415)</f>
        <v>300000</v>
      </c>
      <c r="H414" s="12">
        <v>0</v>
      </c>
    </row>
    <row r="415" spans="2:14" s="1" customFormat="1" ht="51" x14ac:dyDescent="0.2">
      <c r="B415" s="30"/>
      <c r="C415" s="30"/>
      <c r="D415" s="29" t="s">
        <v>200</v>
      </c>
      <c r="E415" s="34" t="s">
        <v>201</v>
      </c>
      <c r="F415" s="26">
        <v>0</v>
      </c>
      <c r="G415" s="26">
        <v>300000</v>
      </c>
      <c r="H415" s="12">
        <v>0</v>
      </c>
    </row>
    <row r="416" spans="2:14" s="1" customFormat="1" ht="12.75" x14ac:dyDescent="0.2">
      <c r="B416" s="30"/>
      <c r="C416" s="30">
        <v>80104</v>
      </c>
      <c r="D416" s="29"/>
      <c r="E416" s="31" t="s">
        <v>210</v>
      </c>
      <c r="F416" s="26">
        <f>SUM(F417)</f>
        <v>197455</v>
      </c>
      <c r="G416" s="26">
        <f>SUM(G417)</f>
        <v>0</v>
      </c>
      <c r="H416" s="12">
        <v>0</v>
      </c>
    </row>
    <row r="417" spans="2:8" s="1" customFormat="1" ht="51" x14ac:dyDescent="0.2">
      <c r="B417" s="30"/>
      <c r="C417" s="30"/>
      <c r="D417" s="29" t="s">
        <v>200</v>
      </c>
      <c r="E417" s="5" t="s">
        <v>201</v>
      </c>
      <c r="F417" s="26">
        <v>197455</v>
      </c>
      <c r="G417" s="26">
        <v>0</v>
      </c>
      <c r="H417" s="12">
        <v>0</v>
      </c>
    </row>
    <row r="418" spans="2:8" s="1" customFormat="1" ht="12.75" x14ac:dyDescent="0.2">
      <c r="B418" s="30"/>
      <c r="C418" s="30">
        <v>80115</v>
      </c>
      <c r="D418" s="29"/>
      <c r="E418" s="5" t="s">
        <v>217</v>
      </c>
      <c r="F418" s="26">
        <f>SUM(F419:F421)</f>
        <v>130200</v>
      </c>
      <c r="G418" s="26">
        <f>SUM(G419:G421)</f>
        <v>0</v>
      </c>
      <c r="H418" s="12">
        <f t="shared" si="9"/>
        <v>0</v>
      </c>
    </row>
    <row r="419" spans="2:8" s="1" customFormat="1" ht="63.75" x14ac:dyDescent="0.2">
      <c r="B419" s="30"/>
      <c r="C419" s="30"/>
      <c r="D419" s="29" t="s">
        <v>218</v>
      </c>
      <c r="E419" s="5" t="s">
        <v>86</v>
      </c>
      <c r="F419" s="26">
        <v>116643</v>
      </c>
      <c r="G419" s="26">
        <v>0</v>
      </c>
      <c r="H419" s="12">
        <f t="shared" si="9"/>
        <v>0</v>
      </c>
    </row>
    <row r="420" spans="2:8" s="1" customFormat="1" ht="63.75" x14ac:dyDescent="0.2">
      <c r="B420" s="30"/>
      <c r="C420" s="30"/>
      <c r="D420" s="29" t="s">
        <v>219</v>
      </c>
      <c r="E420" s="34" t="s">
        <v>86</v>
      </c>
      <c r="F420" s="26">
        <v>13557</v>
      </c>
      <c r="G420" s="26">
        <v>0</v>
      </c>
      <c r="H420" s="12">
        <f t="shared" si="9"/>
        <v>0</v>
      </c>
    </row>
    <row r="421" spans="2:8" s="1" customFormat="1" ht="38.25" x14ac:dyDescent="0.2">
      <c r="B421" s="30"/>
      <c r="C421" s="30"/>
      <c r="D421" s="29" t="s">
        <v>202</v>
      </c>
      <c r="E421" s="5" t="s">
        <v>203</v>
      </c>
      <c r="F421" s="26">
        <v>0</v>
      </c>
      <c r="G421" s="26">
        <v>0</v>
      </c>
      <c r="H421" s="12">
        <v>0</v>
      </c>
    </row>
    <row r="422" spans="2:8" s="1" customFormat="1" ht="12.75" x14ac:dyDescent="0.2">
      <c r="B422" s="20">
        <v>852</v>
      </c>
      <c r="C422" s="20"/>
      <c r="D422" s="32"/>
      <c r="E422" s="36" t="s">
        <v>233</v>
      </c>
      <c r="F422" s="21">
        <f>SUM(F423)</f>
        <v>300</v>
      </c>
      <c r="G422" s="21">
        <f>SUM(G423)</f>
        <v>300</v>
      </c>
      <c r="H422" s="44">
        <f t="shared" si="9"/>
        <v>1</v>
      </c>
    </row>
    <row r="423" spans="2:8" s="1" customFormat="1" ht="12.75" x14ac:dyDescent="0.2">
      <c r="B423" s="30"/>
      <c r="C423" s="30">
        <v>85202</v>
      </c>
      <c r="D423" s="29"/>
      <c r="E423" s="31" t="s">
        <v>234</v>
      </c>
      <c r="F423" s="26">
        <f>SUM(F424)</f>
        <v>300</v>
      </c>
      <c r="G423" s="26">
        <f>SUM(G424)</f>
        <v>300</v>
      </c>
      <c r="H423" s="12">
        <f t="shared" si="9"/>
        <v>1</v>
      </c>
    </row>
    <row r="424" spans="2:8" s="1" customFormat="1" ht="12.75" x14ac:dyDescent="0.2">
      <c r="B424" s="30"/>
      <c r="C424" s="30"/>
      <c r="D424" s="29" t="s">
        <v>196</v>
      </c>
      <c r="E424" s="5" t="s">
        <v>197</v>
      </c>
      <c r="F424" s="26">
        <v>300</v>
      </c>
      <c r="G424" s="26">
        <v>300</v>
      </c>
      <c r="H424" s="12">
        <f t="shared" si="9"/>
        <v>1</v>
      </c>
    </row>
    <row r="425" spans="2:8" s="1" customFormat="1" ht="12.75" x14ac:dyDescent="0.2">
      <c r="B425" s="20">
        <v>855</v>
      </c>
      <c r="C425" s="20"/>
      <c r="D425" s="32"/>
      <c r="E425" s="33" t="s">
        <v>260</v>
      </c>
      <c r="F425" s="21">
        <f>SUM(F426)</f>
        <v>396000</v>
      </c>
      <c r="G425" s="21">
        <f>SUM(G426)</f>
        <v>0</v>
      </c>
      <c r="H425" s="44">
        <f t="shared" si="9"/>
        <v>0</v>
      </c>
    </row>
    <row r="426" spans="2:8" s="1" customFormat="1" ht="12.75" x14ac:dyDescent="0.2">
      <c r="B426" s="30"/>
      <c r="C426" s="30">
        <v>85505</v>
      </c>
      <c r="D426" s="29"/>
      <c r="E426" s="5" t="s">
        <v>266</v>
      </c>
      <c r="F426" s="26">
        <f>SUM(F427)</f>
        <v>396000</v>
      </c>
      <c r="G426" s="26">
        <f>SUM(G427)</f>
        <v>0</v>
      </c>
      <c r="H426" s="12">
        <f t="shared" si="9"/>
        <v>0</v>
      </c>
    </row>
    <row r="427" spans="2:8" s="1" customFormat="1" ht="51" x14ac:dyDescent="0.2">
      <c r="B427" s="30"/>
      <c r="C427" s="30"/>
      <c r="D427" s="29" t="s">
        <v>315</v>
      </c>
      <c r="E427" s="34" t="s">
        <v>88</v>
      </c>
      <c r="F427" s="26">
        <v>396000</v>
      </c>
      <c r="G427" s="26">
        <v>0</v>
      </c>
      <c r="H427" s="12">
        <f t="shared" si="9"/>
        <v>0</v>
      </c>
    </row>
    <row r="428" spans="2:8" s="1" customFormat="1" ht="12.75" x14ac:dyDescent="0.2">
      <c r="B428" s="20">
        <v>900</v>
      </c>
      <c r="C428" s="20"/>
      <c r="D428" s="32"/>
      <c r="E428" s="33" t="s">
        <v>272</v>
      </c>
      <c r="F428" s="21">
        <f>SUM(F429,F431)</f>
        <v>14735072</v>
      </c>
      <c r="G428" s="21">
        <f>SUM(G429,G431)</f>
        <v>7986350</v>
      </c>
      <c r="H428" s="44">
        <f t="shared" si="9"/>
        <v>0.54199599431886047</v>
      </c>
    </row>
    <row r="429" spans="2:8" s="1" customFormat="1" ht="12.75" x14ac:dyDescent="0.2">
      <c r="B429" s="30"/>
      <c r="C429" s="30">
        <v>90005</v>
      </c>
      <c r="D429" s="29"/>
      <c r="E429" s="31" t="s">
        <v>275</v>
      </c>
      <c r="F429" s="26">
        <f>SUM(F430)</f>
        <v>9911180</v>
      </c>
      <c r="G429" s="26">
        <f>SUM(G430)</f>
        <v>7884000</v>
      </c>
      <c r="H429" s="12">
        <v>0</v>
      </c>
    </row>
    <row r="430" spans="2:8" s="1" customFormat="1" ht="63.75" x14ac:dyDescent="0.2">
      <c r="B430" s="30"/>
      <c r="C430" s="30"/>
      <c r="D430" s="29" t="s">
        <v>218</v>
      </c>
      <c r="E430" s="5" t="s">
        <v>86</v>
      </c>
      <c r="F430" s="26">
        <v>9911180</v>
      </c>
      <c r="G430" s="26">
        <v>7884000</v>
      </c>
      <c r="H430" s="12">
        <v>0</v>
      </c>
    </row>
    <row r="431" spans="2:8" s="1" customFormat="1" ht="12.75" x14ac:dyDescent="0.2">
      <c r="B431" s="30"/>
      <c r="C431" s="30">
        <v>90095</v>
      </c>
      <c r="D431" s="29"/>
      <c r="E431" s="5" t="s">
        <v>52</v>
      </c>
      <c r="F431" s="26">
        <f>SUM(F432)</f>
        <v>4823892</v>
      </c>
      <c r="G431" s="26">
        <f>SUM(G432)</f>
        <v>102350</v>
      </c>
      <c r="H431" s="12">
        <f t="shared" si="9"/>
        <v>2.1217307518493368E-2</v>
      </c>
    </row>
    <row r="432" spans="2:8" s="1" customFormat="1" ht="63.75" x14ac:dyDescent="0.2">
      <c r="B432" s="30"/>
      <c r="C432" s="30"/>
      <c r="D432" s="29" t="s">
        <v>218</v>
      </c>
      <c r="E432" s="5" t="s">
        <v>86</v>
      </c>
      <c r="F432" s="26">
        <v>4823892</v>
      </c>
      <c r="G432" s="26">
        <v>102350</v>
      </c>
      <c r="H432" s="12">
        <f t="shared" si="9"/>
        <v>2.1217307518493368E-2</v>
      </c>
    </row>
    <row r="433" spans="2:8" s="1" customFormat="1" ht="12.75" x14ac:dyDescent="0.2">
      <c r="B433" s="20">
        <v>921</v>
      </c>
      <c r="C433" s="20"/>
      <c r="D433" s="32"/>
      <c r="E433" s="33" t="s">
        <v>279</v>
      </c>
      <c r="F433" s="21">
        <f>SUM(F434,F436,F438)</f>
        <v>8304943</v>
      </c>
      <c r="G433" s="21">
        <f>SUM(G434,G436,G438)</f>
        <v>5257502</v>
      </c>
      <c r="H433" s="44">
        <f t="shared" si="9"/>
        <v>0.63305696378650644</v>
      </c>
    </row>
    <row r="434" spans="2:8" s="1" customFormat="1" ht="12.75" x14ac:dyDescent="0.2">
      <c r="B434" s="30"/>
      <c r="C434" s="30">
        <v>92108</v>
      </c>
      <c r="D434" s="29"/>
      <c r="E434" s="5" t="s">
        <v>280</v>
      </c>
      <c r="F434" s="26">
        <f>SUM(F435)</f>
        <v>2000000</v>
      </c>
      <c r="G434" s="26">
        <f>SUM(G435)</f>
        <v>300000</v>
      </c>
      <c r="H434" s="12">
        <f t="shared" si="9"/>
        <v>0.15</v>
      </c>
    </row>
    <row r="435" spans="2:8" s="1" customFormat="1" ht="38.25" x14ac:dyDescent="0.2">
      <c r="B435" s="30"/>
      <c r="C435" s="30"/>
      <c r="D435" s="29" t="s">
        <v>202</v>
      </c>
      <c r="E435" s="5" t="s">
        <v>203</v>
      </c>
      <c r="F435" s="26">
        <v>2000000</v>
      </c>
      <c r="G435" s="26">
        <v>300000</v>
      </c>
      <c r="H435" s="12">
        <f t="shared" si="9"/>
        <v>0.15</v>
      </c>
    </row>
    <row r="436" spans="2:8" s="1" customFormat="1" ht="12.75" x14ac:dyDescent="0.2">
      <c r="B436" s="30"/>
      <c r="C436" s="30">
        <v>92120</v>
      </c>
      <c r="D436" s="29"/>
      <c r="E436" s="5" t="s">
        <v>282</v>
      </c>
      <c r="F436" s="26">
        <f>SUM(F437)</f>
        <v>2346817</v>
      </c>
      <c r="G436" s="26">
        <f>SUM(G437)</f>
        <v>0</v>
      </c>
      <c r="H436" s="12">
        <f t="shared" ref="H436:H444" si="11">G436/F436</f>
        <v>0</v>
      </c>
    </row>
    <row r="437" spans="2:8" s="1" customFormat="1" ht="63.75" x14ac:dyDescent="0.2">
      <c r="B437" s="30"/>
      <c r="C437" s="30"/>
      <c r="D437" s="29" t="s">
        <v>218</v>
      </c>
      <c r="E437" s="5" t="s">
        <v>86</v>
      </c>
      <c r="F437" s="26">
        <v>2346817</v>
      </c>
      <c r="G437" s="26">
        <v>0</v>
      </c>
      <c r="H437" s="12">
        <f t="shared" si="11"/>
        <v>0</v>
      </c>
    </row>
    <row r="438" spans="2:8" s="1" customFormat="1" ht="12.75" x14ac:dyDescent="0.2">
      <c r="B438" s="30"/>
      <c r="C438" s="30">
        <v>92195</v>
      </c>
      <c r="D438" s="29"/>
      <c r="E438" s="5" t="s">
        <v>52</v>
      </c>
      <c r="F438" s="26">
        <f>SUM(F439:F441)</f>
        <v>3958126</v>
      </c>
      <c r="G438" s="26">
        <f>SUM(G439:G441)</f>
        <v>4957502</v>
      </c>
      <c r="H438" s="12">
        <v>0</v>
      </c>
    </row>
    <row r="439" spans="2:8" s="1" customFormat="1" ht="63.75" x14ac:dyDescent="0.2">
      <c r="B439" s="30"/>
      <c r="C439" s="30"/>
      <c r="D439" s="29" t="s">
        <v>218</v>
      </c>
      <c r="E439" s="5" t="s">
        <v>86</v>
      </c>
      <c r="F439" s="26">
        <v>3463360</v>
      </c>
      <c r="G439" s="26">
        <v>3499045</v>
      </c>
      <c r="H439" s="12">
        <v>0</v>
      </c>
    </row>
    <row r="440" spans="2:8" s="1" customFormat="1" ht="63.75" x14ac:dyDescent="0.2">
      <c r="B440" s="30"/>
      <c r="C440" s="30"/>
      <c r="D440" s="29" t="s">
        <v>219</v>
      </c>
      <c r="E440" s="34" t="s">
        <v>86</v>
      </c>
      <c r="F440" s="26">
        <v>494766</v>
      </c>
      <c r="G440" s="26">
        <v>499864</v>
      </c>
      <c r="H440" s="12">
        <v>0</v>
      </c>
    </row>
    <row r="441" spans="2:8" s="1" customFormat="1" ht="51" x14ac:dyDescent="0.2">
      <c r="B441" s="30"/>
      <c r="C441" s="30"/>
      <c r="D441" s="29" t="s">
        <v>324</v>
      </c>
      <c r="E441" s="34" t="s">
        <v>60</v>
      </c>
      <c r="F441" s="26">
        <v>0</v>
      </c>
      <c r="G441" s="26">
        <v>958593</v>
      </c>
      <c r="H441" s="12">
        <v>0</v>
      </c>
    </row>
    <row r="442" spans="2:8" s="1" customFormat="1" ht="12.75" x14ac:dyDescent="0.2">
      <c r="B442" s="64" t="s">
        <v>10</v>
      </c>
      <c r="C442" s="64"/>
      <c r="D442" s="64"/>
      <c r="E442" s="20"/>
      <c r="F442" s="21">
        <f>SUM(F388,F394,F405,F411,F422,F428,F433,F425,F401,F398)</f>
        <v>51665151</v>
      </c>
      <c r="G442" s="21">
        <f>SUM(G388,G394,G405,G411,G422,G428,G433,G425,G401,G398)</f>
        <v>40780073</v>
      </c>
      <c r="H442" s="44">
        <f t="shared" si="11"/>
        <v>0.78931489041810798</v>
      </c>
    </row>
    <row r="443" spans="2:8" s="1" customFormat="1" ht="38.25" x14ac:dyDescent="0.2">
      <c r="B443" s="17"/>
      <c r="C443" s="17"/>
      <c r="D443" s="17"/>
      <c r="E443" s="39" t="s">
        <v>8</v>
      </c>
      <c r="F443" s="26">
        <f>SUM(,F419,F432,F430,F437,F403,F400,F439)</f>
        <v>22086276</v>
      </c>
      <c r="G443" s="26">
        <f>SUM(,G419,G432,G430,G437,G403,G400,G439)</f>
        <v>11734292</v>
      </c>
      <c r="H443" s="12">
        <f t="shared" si="11"/>
        <v>0.5312933696925638</v>
      </c>
    </row>
    <row r="444" spans="2:8" s="1" customFormat="1" ht="12.75" x14ac:dyDescent="0.2">
      <c r="B444" s="66" t="s">
        <v>11</v>
      </c>
      <c r="C444" s="66"/>
      <c r="D444" s="66"/>
      <c r="E444" s="42"/>
      <c r="F444" s="43">
        <f>SUM(F385,F442)</f>
        <v>350521181</v>
      </c>
      <c r="G444" s="43">
        <f>SUM(G385,G442)</f>
        <v>343504963</v>
      </c>
      <c r="H444" s="44">
        <f t="shared" si="11"/>
        <v>0.97998346924433077</v>
      </c>
    </row>
    <row r="445" spans="2:8" s="1" customFormat="1" ht="12.75" customHeight="1" x14ac:dyDescent="0.2">
      <c r="B445" s="63" t="s">
        <v>0</v>
      </c>
      <c r="C445" s="63"/>
      <c r="D445" s="63"/>
      <c r="E445" s="57" t="s">
        <v>14</v>
      </c>
      <c r="F445" s="58"/>
      <c r="G445" s="58"/>
      <c r="H445" s="58"/>
    </row>
    <row r="446" spans="2:8" s="1" customFormat="1" ht="38.25" x14ac:dyDescent="0.2">
      <c r="B446" s="17" t="s">
        <v>1</v>
      </c>
      <c r="C446" s="17" t="s">
        <v>2</v>
      </c>
      <c r="D446" s="17" t="s">
        <v>3</v>
      </c>
      <c r="E446" s="17" t="s">
        <v>4</v>
      </c>
      <c r="F446" s="18" t="s">
        <v>293</v>
      </c>
      <c r="G446" s="17" t="s">
        <v>291</v>
      </c>
      <c r="H446" s="19" t="s">
        <v>5</v>
      </c>
    </row>
    <row r="447" spans="2:8" s="1" customFormat="1" ht="12.75" x14ac:dyDescent="0.2">
      <c r="B447" s="17">
        <v>1</v>
      </c>
      <c r="C447" s="17">
        <v>2</v>
      </c>
      <c r="D447" s="17">
        <v>3</v>
      </c>
      <c r="E447" s="17">
        <v>4</v>
      </c>
      <c r="F447" s="17">
        <v>5</v>
      </c>
      <c r="G447" s="17">
        <v>6</v>
      </c>
      <c r="H447" s="17">
        <v>7</v>
      </c>
    </row>
    <row r="448" spans="2:8" s="1" customFormat="1" ht="12.75" x14ac:dyDescent="0.2">
      <c r="B448" s="64" t="s">
        <v>6</v>
      </c>
      <c r="C448" s="64"/>
      <c r="D448" s="64"/>
      <c r="E448" s="20"/>
      <c r="F448" s="20"/>
      <c r="G448" s="20"/>
      <c r="H448" s="20"/>
    </row>
    <row r="449" spans="2:8" s="1" customFormat="1" ht="12.75" x14ac:dyDescent="0.2">
      <c r="B449" s="32" t="s">
        <v>49</v>
      </c>
      <c r="C449" s="23"/>
      <c r="D449" s="23"/>
      <c r="E449" s="20" t="s">
        <v>50</v>
      </c>
      <c r="F449" s="21">
        <f>SUM(F450)</f>
        <v>25355</v>
      </c>
      <c r="G449" s="21">
        <f>SUM(G450)</f>
        <v>0</v>
      </c>
      <c r="H449" s="44">
        <f t="shared" ref="H449:H514" si="12">G449/F449</f>
        <v>0</v>
      </c>
    </row>
    <row r="450" spans="2:8" s="1" customFormat="1" ht="12.75" x14ac:dyDescent="0.2">
      <c r="B450" s="25"/>
      <c r="C450" s="29" t="s">
        <v>51</v>
      </c>
      <c r="D450" s="25"/>
      <c r="E450" s="30" t="s">
        <v>52</v>
      </c>
      <c r="F450" s="26">
        <f>SUM(F451)</f>
        <v>25355</v>
      </c>
      <c r="G450" s="26">
        <f>SUM(G451)</f>
        <v>0</v>
      </c>
      <c r="H450" s="12">
        <f t="shared" si="12"/>
        <v>0</v>
      </c>
    </row>
    <row r="451" spans="2:8" s="1" customFormat="1" ht="51" x14ac:dyDescent="0.2">
      <c r="B451" s="25"/>
      <c r="C451" s="25"/>
      <c r="D451" s="29" t="s">
        <v>53</v>
      </c>
      <c r="E451" s="34" t="s">
        <v>54</v>
      </c>
      <c r="F451" s="26">
        <v>25355</v>
      </c>
      <c r="G451" s="26">
        <v>0</v>
      </c>
      <c r="H451" s="12">
        <f t="shared" si="12"/>
        <v>0</v>
      </c>
    </row>
    <row r="452" spans="2:8" s="1" customFormat="1" ht="12.75" x14ac:dyDescent="0.2">
      <c r="B452" s="32" t="s">
        <v>99</v>
      </c>
      <c r="C452" s="23"/>
      <c r="D452" s="23"/>
      <c r="E452" s="20" t="s">
        <v>100</v>
      </c>
      <c r="F452" s="21">
        <f>SUM(F453)</f>
        <v>266161</v>
      </c>
      <c r="G452" s="21">
        <f>SUM(G453)</f>
        <v>290100</v>
      </c>
      <c r="H452" s="44">
        <f t="shared" si="12"/>
        <v>1.0899418021423124</v>
      </c>
    </row>
    <row r="453" spans="2:8" s="1" customFormat="1" ht="12.75" x14ac:dyDescent="0.2">
      <c r="B453" s="23"/>
      <c r="C453" s="29" t="s">
        <v>101</v>
      </c>
      <c r="D453" s="23"/>
      <c r="E453" s="5" t="s">
        <v>102</v>
      </c>
      <c r="F453" s="26">
        <f>SUM(F454)</f>
        <v>266161</v>
      </c>
      <c r="G453" s="26">
        <f>SUM(G454)</f>
        <v>290100</v>
      </c>
      <c r="H453" s="12">
        <f t="shared" si="12"/>
        <v>1.0899418021423124</v>
      </c>
    </row>
    <row r="454" spans="2:8" s="1" customFormat="1" ht="38.25" x14ac:dyDescent="0.2">
      <c r="B454" s="23"/>
      <c r="C454" s="25"/>
      <c r="D454" s="29" t="s">
        <v>117</v>
      </c>
      <c r="E454" s="34" t="s">
        <v>118</v>
      </c>
      <c r="F454" s="26">
        <v>266161</v>
      </c>
      <c r="G454" s="26">
        <v>290100</v>
      </c>
      <c r="H454" s="12">
        <f t="shared" si="12"/>
        <v>1.0899418021423124</v>
      </c>
    </row>
    <row r="455" spans="2:8" s="1" customFormat="1" ht="12.75" x14ac:dyDescent="0.2">
      <c r="B455" s="32" t="s">
        <v>123</v>
      </c>
      <c r="C455" s="25"/>
      <c r="D455" s="29"/>
      <c r="E455" s="40" t="s">
        <v>124</v>
      </c>
      <c r="F455" s="21">
        <f>SUM(F456,F458)</f>
        <v>515345</v>
      </c>
      <c r="G455" s="21">
        <f>SUM(G456,G458)</f>
        <v>477000</v>
      </c>
      <c r="H455" s="44">
        <f t="shared" si="12"/>
        <v>0.92559353442839265</v>
      </c>
    </row>
    <row r="456" spans="2:8" s="1" customFormat="1" ht="12.75" x14ac:dyDescent="0.2">
      <c r="B456" s="32"/>
      <c r="C456" s="29" t="s">
        <v>127</v>
      </c>
      <c r="D456" s="29"/>
      <c r="E456" s="34" t="s">
        <v>128</v>
      </c>
      <c r="F456" s="26">
        <f>SUM(F457)</f>
        <v>90000</v>
      </c>
      <c r="G456" s="26">
        <f>SUM(G457)</f>
        <v>90000</v>
      </c>
      <c r="H456" s="12">
        <f t="shared" si="12"/>
        <v>1</v>
      </c>
    </row>
    <row r="457" spans="2:8" s="1" customFormat="1" ht="38.25" x14ac:dyDescent="0.2">
      <c r="B457" s="32"/>
      <c r="C457" s="29"/>
      <c r="D457" s="29" t="s">
        <v>117</v>
      </c>
      <c r="E457" s="34" t="s">
        <v>118</v>
      </c>
      <c r="F457" s="26">
        <v>90000</v>
      </c>
      <c r="G457" s="26">
        <v>90000</v>
      </c>
      <c r="H457" s="12">
        <f t="shared" si="12"/>
        <v>1</v>
      </c>
    </row>
    <row r="458" spans="2:8" s="1" customFormat="1" ht="12.75" x14ac:dyDescent="0.2">
      <c r="B458" s="32"/>
      <c r="C458" s="29" t="s">
        <v>129</v>
      </c>
      <c r="D458" s="29"/>
      <c r="E458" s="34" t="s">
        <v>130</v>
      </c>
      <c r="F458" s="26">
        <f>SUM(F459)</f>
        <v>425345</v>
      </c>
      <c r="G458" s="26">
        <f>SUM(G459)</f>
        <v>387000</v>
      </c>
      <c r="H458" s="12">
        <f t="shared" si="12"/>
        <v>0.90984965145940355</v>
      </c>
    </row>
    <row r="459" spans="2:8" s="1" customFormat="1" ht="38.25" x14ac:dyDescent="0.2">
      <c r="B459" s="32"/>
      <c r="C459" s="29"/>
      <c r="D459" s="29" t="s">
        <v>117</v>
      </c>
      <c r="E459" s="34" t="s">
        <v>118</v>
      </c>
      <c r="F459" s="26">
        <v>425345</v>
      </c>
      <c r="G459" s="26">
        <v>387000</v>
      </c>
      <c r="H459" s="12">
        <f t="shared" si="12"/>
        <v>0.90984965145940355</v>
      </c>
    </row>
    <row r="460" spans="2:8" s="1" customFormat="1" ht="12.75" x14ac:dyDescent="0.2">
      <c r="B460" s="32" t="s">
        <v>136</v>
      </c>
      <c r="C460" s="29"/>
      <c r="D460" s="29"/>
      <c r="E460" s="40" t="s">
        <v>137</v>
      </c>
      <c r="F460" s="21">
        <f>SUM(F461+F464,F466)</f>
        <v>856456</v>
      </c>
      <c r="G460" s="21">
        <f>SUM(G461+G464)</f>
        <v>814600</v>
      </c>
      <c r="H460" s="44">
        <f t="shared" si="12"/>
        <v>0.95112883790877756</v>
      </c>
    </row>
    <row r="461" spans="2:8" s="1" customFormat="1" ht="12.75" x14ac:dyDescent="0.2">
      <c r="B461" s="32"/>
      <c r="C461" s="29" t="s">
        <v>138</v>
      </c>
      <c r="D461" s="29"/>
      <c r="E461" s="34" t="s">
        <v>139</v>
      </c>
      <c r="F461" s="26">
        <f>SUM(F462:F463)</f>
        <v>782400</v>
      </c>
      <c r="G461" s="26">
        <f>SUM(G462:G463)</f>
        <v>776600</v>
      </c>
      <c r="H461" s="12">
        <f t="shared" si="12"/>
        <v>0.9925869120654397</v>
      </c>
    </row>
    <row r="462" spans="2:8" s="1" customFormat="1" ht="51" x14ac:dyDescent="0.2">
      <c r="B462" s="32"/>
      <c r="C462" s="29"/>
      <c r="D462" s="29" t="s">
        <v>53</v>
      </c>
      <c r="E462" s="34" t="s">
        <v>54</v>
      </c>
      <c r="F462" s="26">
        <v>594300</v>
      </c>
      <c r="G462" s="26">
        <v>588500</v>
      </c>
      <c r="H462" s="12">
        <f t="shared" si="12"/>
        <v>0.99024061921588424</v>
      </c>
    </row>
    <row r="463" spans="2:8" s="1" customFormat="1" ht="38.25" x14ac:dyDescent="0.2">
      <c r="B463" s="32"/>
      <c r="C463" s="29"/>
      <c r="D463" s="29" t="s">
        <v>117</v>
      </c>
      <c r="E463" s="34" t="s">
        <v>118</v>
      </c>
      <c r="F463" s="26">
        <v>188100</v>
      </c>
      <c r="G463" s="26">
        <v>188100</v>
      </c>
      <c r="H463" s="12">
        <f t="shared" si="12"/>
        <v>1</v>
      </c>
    </row>
    <row r="464" spans="2:8" s="1" customFormat="1" ht="12.75" x14ac:dyDescent="0.2">
      <c r="B464" s="32"/>
      <c r="C464" s="29" t="s">
        <v>144</v>
      </c>
      <c r="D464" s="29"/>
      <c r="E464" s="34" t="s">
        <v>145</v>
      </c>
      <c r="F464" s="26">
        <f>SUM(F465)</f>
        <v>38000</v>
      </c>
      <c r="G464" s="26">
        <f>SUM(G465)</f>
        <v>38000</v>
      </c>
      <c r="H464" s="12">
        <f t="shared" si="12"/>
        <v>1</v>
      </c>
    </row>
    <row r="465" spans="2:8" s="1" customFormat="1" ht="38.25" x14ac:dyDescent="0.2">
      <c r="B465" s="32"/>
      <c r="C465" s="29"/>
      <c r="D465" s="29" t="s">
        <v>117</v>
      </c>
      <c r="E465" s="34" t="s">
        <v>118</v>
      </c>
      <c r="F465" s="26">
        <v>38000</v>
      </c>
      <c r="G465" s="26">
        <v>38000</v>
      </c>
      <c r="H465" s="12">
        <f t="shared" si="12"/>
        <v>1</v>
      </c>
    </row>
    <row r="466" spans="2:8" s="1" customFormat="1" ht="12.75" x14ac:dyDescent="0.2">
      <c r="B466" s="32"/>
      <c r="C466" s="29" t="s">
        <v>301</v>
      </c>
      <c r="D466" s="29"/>
      <c r="E466" s="34" t="s">
        <v>302</v>
      </c>
      <c r="F466" s="26">
        <f>SUM(F467)</f>
        <v>36056</v>
      </c>
      <c r="G466" s="26">
        <f>SUM(G467)</f>
        <v>0</v>
      </c>
      <c r="H466" s="12">
        <v>0</v>
      </c>
    </row>
    <row r="467" spans="2:8" s="1" customFormat="1" ht="38.25" x14ac:dyDescent="0.2">
      <c r="B467" s="32"/>
      <c r="C467" s="29"/>
      <c r="D467" s="29" t="s">
        <v>53</v>
      </c>
      <c r="E467" s="34" t="s">
        <v>118</v>
      </c>
      <c r="F467" s="26">
        <v>36056</v>
      </c>
      <c r="G467" s="26">
        <v>0</v>
      </c>
      <c r="H467" s="12">
        <v>0</v>
      </c>
    </row>
    <row r="468" spans="2:8" s="1" customFormat="1" ht="25.5" x14ac:dyDescent="0.2">
      <c r="B468" s="56">
        <v>751</v>
      </c>
      <c r="C468" s="56"/>
      <c r="D468" s="56"/>
      <c r="E468" s="45" t="s">
        <v>147</v>
      </c>
      <c r="F468" s="21">
        <f>SUM(F469,F471)</f>
        <v>364551</v>
      </c>
      <c r="G468" s="21">
        <f>SUM(G469,G471)</f>
        <v>12347</v>
      </c>
      <c r="H468" s="44">
        <f t="shared" si="12"/>
        <v>3.3869060844710343E-2</v>
      </c>
    </row>
    <row r="469" spans="2:8" s="1" customFormat="1" ht="25.5" x14ac:dyDescent="0.2">
      <c r="B469" s="17"/>
      <c r="C469" s="17">
        <v>75101</v>
      </c>
      <c r="D469" s="17"/>
      <c r="E469" s="39" t="s">
        <v>148</v>
      </c>
      <c r="F469" s="26">
        <f>SUM(F470)</f>
        <v>12398</v>
      </c>
      <c r="G469" s="26">
        <f>SUM(G470)</f>
        <v>12347</v>
      </c>
      <c r="H469" s="12">
        <f t="shared" si="12"/>
        <v>0.99588643329569282</v>
      </c>
    </row>
    <row r="470" spans="2:8" s="1" customFormat="1" ht="51" x14ac:dyDescent="0.2">
      <c r="B470" s="17"/>
      <c r="C470" s="17"/>
      <c r="D470" s="46">
        <v>2010</v>
      </c>
      <c r="E470" s="34" t="s">
        <v>54</v>
      </c>
      <c r="F470" s="26">
        <v>12398</v>
      </c>
      <c r="G470" s="26">
        <v>12347</v>
      </c>
      <c r="H470" s="12">
        <f t="shared" si="12"/>
        <v>0.99588643329569282</v>
      </c>
    </row>
    <row r="471" spans="2:8" s="1" customFormat="1" ht="12.75" x14ac:dyDescent="0.2">
      <c r="B471" s="17"/>
      <c r="C471" s="17">
        <v>75107</v>
      </c>
      <c r="D471" s="17"/>
      <c r="E471" s="39" t="s">
        <v>305</v>
      </c>
      <c r="F471" s="26">
        <f>SUM(F472)</f>
        <v>352153</v>
      </c>
      <c r="G471" s="26">
        <f>SUM(G472)</f>
        <v>0</v>
      </c>
      <c r="H471" s="12">
        <f t="shared" si="12"/>
        <v>0</v>
      </c>
    </row>
    <row r="472" spans="2:8" s="1" customFormat="1" ht="51" x14ac:dyDescent="0.2">
      <c r="B472" s="17"/>
      <c r="C472" s="17"/>
      <c r="D472" s="47">
        <v>2010</v>
      </c>
      <c r="E472" s="34" t="s">
        <v>54</v>
      </c>
      <c r="F472" s="26">
        <v>352153</v>
      </c>
      <c r="G472" s="26">
        <v>0</v>
      </c>
      <c r="H472" s="12">
        <f t="shared" si="12"/>
        <v>0</v>
      </c>
    </row>
    <row r="473" spans="2:8" s="1" customFormat="1" ht="12.75" x14ac:dyDescent="0.2">
      <c r="B473" s="56">
        <v>752</v>
      </c>
      <c r="C473" s="56"/>
      <c r="D473" s="48"/>
      <c r="E473" s="40" t="s">
        <v>149</v>
      </c>
      <c r="F473" s="21">
        <f>SUM(F474)</f>
        <v>53100</v>
      </c>
      <c r="G473" s="21">
        <f>SUM(G474)</f>
        <v>0</v>
      </c>
      <c r="H473" s="44">
        <f t="shared" si="12"/>
        <v>0</v>
      </c>
    </row>
    <row r="474" spans="2:8" s="1" customFormat="1" ht="12.75" x14ac:dyDescent="0.2">
      <c r="B474" s="17"/>
      <c r="C474" s="17">
        <v>75295</v>
      </c>
      <c r="D474" s="47"/>
      <c r="E474" s="34" t="s">
        <v>52</v>
      </c>
      <c r="F474" s="26">
        <f>SUM(F475)</f>
        <v>53100</v>
      </c>
      <c r="G474" s="26">
        <v>0</v>
      </c>
      <c r="H474" s="12">
        <f t="shared" si="12"/>
        <v>0</v>
      </c>
    </row>
    <row r="475" spans="2:8" s="1" customFormat="1" ht="38.25" x14ac:dyDescent="0.2">
      <c r="B475" s="17"/>
      <c r="C475" s="17"/>
      <c r="D475" s="47">
        <v>2110</v>
      </c>
      <c r="E475" s="34" t="s">
        <v>118</v>
      </c>
      <c r="F475" s="26">
        <v>53100</v>
      </c>
      <c r="G475" s="26">
        <v>0</v>
      </c>
      <c r="H475" s="12">
        <f t="shared" si="12"/>
        <v>0</v>
      </c>
    </row>
    <row r="476" spans="2:8" s="1" customFormat="1" ht="25.5" x14ac:dyDescent="0.2">
      <c r="B476" s="32" t="s">
        <v>150</v>
      </c>
      <c r="C476" s="32"/>
      <c r="D476" s="32"/>
      <c r="E476" s="36" t="s">
        <v>151</v>
      </c>
      <c r="F476" s="21">
        <f>SUM(F477)</f>
        <v>8342290</v>
      </c>
      <c r="G476" s="21">
        <f>SUM(G477)</f>
        <v>8312189</v>
      </c>
      <c r="H476" s="44">
        <f t="shared" si="12"/>
        <v>0.9963917581383529</v>
      </c>
    </row>
    <row r="477" spans="2:8" s="1" customFormat="1" ht="12.75" x14ac:dyDescent="0.2">
      <c r="B477" s="32"/>
      <c r="C477" s="29" t="s">
        <v>152</v>
      </c>
      <c r="D477" s="29"/>
      <c r="E477" s="31" t="s">
        <v>153</v>
      </c>
      <c r="F477" s="26">
        <f>SUM(F478)</f>
        <v>8342290</v>
      </c>
      <c r="G477" s="26">
        <f>SUM(G478)</f>
        <v>8312189</v>
      </c>
      <c r="H477" s="12">
        <f t="shared" si="12"/>
        <v>0.9963917581383529</v>
      </c>
    </row>
    <row r="478" spans="2:8" s="1" customFormat="1" ht="38.25" x14ac:dyDescent="0.2">
      <c r="B478" s="32"/>
      <c r="C478" s="29"/>
      <c r="D478" s="29" t="s">
        <v>117</v>
      </c>
      <c r="E478" s="34" t="s">
        <v>118</v>
      </c>
      <c r="F478" s="26">
        <v>8342290</v>
      </c>
      <c r="G478" s="26">
        <v>8312189</v>
      </c>
      <c r="H478" s="12">
        <f t="shared" si="12"/>
        <v>0.9963917581383529</v>
      </c>
    </row>
    <row r="479" spans="2:8" s="1" customFormat="1" ht="12.75" x14ac:dyDescent="0.2">
      <c r="B479" s="32" t="s">
        <v>158</v>
      </c>
      <c r="C479" s="32"/>
      <c r="D479" s="32"/>
      <c r="E479" s="40" t="s">
        <v>159</v>
      </c>
      <c r="F479" s="21">
        <f>SUM(F480)</f>
        <v>198000</v>
      </c>
      <c r="G479" s="21">
        <f>SUM(G480)</f>
        <v>198000</v>
      </c>
      <c r="H479" s="44">
        <f t="shared" si="12"/>
        <v>1</v>
      </c>
    </row>
    <row r="480" spans="2:8" s="1" customFormat="1" ht="12.75" x14ac:dyDescent="0.2">
      <c r="B480" s="32"/>
      <c r="C480" s="29" t="s">
        <v>160</v>
      </c>
      <c r="D480" s="29"/>
      <c r="E480" s="34" t="s">
        <v>161</v>
      </c>
      <c r="F480" s="26">
        <f>SUM(F481)</f>
        <v>198000</v>
      </c>
      <c r="G480" s="26">
        <f>SUM(G481)</f>
        <v>198000</v>
      </c>
      <c r="H480" s="12">
        <f t="shared" si="12"/>
        <v>1</v>
      </c>
    </row>
    <row r="481" spans="2:8" s="1" customFormat="1" ht="38.25" x14ac:dyDescent="0.2">
      <c r="B481" s="32"/>
      <c r="C481" s="29"/>
      <c r="D481" s="29" t="s">
        <v>117</v>
      </c>
      <c r="E481" s="34" t="s">
        <v>118</v>
      </c>
      <c r="F481" s="26">
        <v>198000</v>
      </c>
      <c r="G481" s="26">
        <v>198000</v>
      </c>
      <c r="H481" s="12">
        <f t="shared" si="12"/>
        <v>1</v>
      </c>
    </row>
    <row r="482" spans="2:8" s="1" customFormat="1" ht="12.75" x14ac:dyDescent="0.2">
      <c r="B482" s="56">
        <v>801</v>
      </c>
      <c r="C482" s="56"/>
      <c r="D482" s="48"/>
      <c r="E482" s="33" t="s">
        <v>192</v>
      </c>
      <c r="F482" s="21">
        <f>SUM(F483)</f>
        <v>561742</v>
      </c>
      <c r="G482" s="21">
        <f>SUM(G483)</f>
        <v>0</v>
      </c>
      <c r="H482" s="44">
        <f t="shared" si="12"/>
        <v>0</v>
      </c>
    </row>
    <row r="483" spans="2:8" s="1" customFormat="1" ht="38.25" x14ac:dyDescent="0.2">
      <c r="B483" s="17"/>
      <c r="C483" s="17">
        <v>80153</v>
      </c>
      <c r="D483" s="47"/>
      <c r="E483" s="34" t="s">
        <v>227</v>
      </c>
      <c r="F483" s="26">
        <f>SUM(F484:F485)</f>
        <v>561742</v>
      </c>
      <c r="G483" s="26">
        <v>0</v>
      </c>
      <c r="H483" s="12">
        <f t="shared" si="12"/>
        <v>0</v>
      </c>
    </row>
    <row r="484" spans="2:8" s="1" customFormat="1" ht="51" x14ac:dyDescent="0.2">
      <c r="B484" s="17"/>
      <c r="C484" s="17"/>
      <c r="D484" s="47">
        <v>2010</v>
      </c>
      <c r="E484" s="34" t="s">
        <v>54</v>
      </c>
      <c r="F484" s="26">
        <v>555020</v>
      </c>
      <c r="G484" s="26">
        <v>0</v>
      </c>
      <c r="H484" s="12">
        <f t="shared" si="12"/>
        <v>0</v>
      </c>
    </row>
    <row r="485" spans="2:8" s="1" customFormat="1" ht="38.25" x14ac:dyDescent="0.2">
      <c r="B485" s="17"/>
      <c r="C485" s="17"/>
      <c r="D485" s="47">
        <v>2110</v>
      </c>
      <c r="E485" s="34" t="s">
        <v>118</v>
      </c>
      <c r="F485" s="26">
        <v>6722</v>
      </c>
      <c r="G485" s="26">
        <v>0</v>
      </c>
      <c r="H485" s="12">
        <f t="shared" si="12"/>
        <v>0</v>
      </c>
    </row>
    <row r="486" spans="2:8" s="1" customFormat="1" ht="12.75" x14ac:dyDescent="0.2">
      <c r="B486" s="56">
        <v>851</v>
      </c>
      <c r="C486" s="56"/>
      <c r="D486" s="48"/>
      <c r="E486" s="40" t="s">
        <v>230</v>
      </c>
      <c r="F486" s="21">
        <f>SUM(F487)</f>
        <v>17800</v>
      </c>
      <c r="G486" s="21">
        <f>SUM(G487)</f>
        <v>19000</v>
      </c>
      <c r="H486" s="44">
        <f t="shared" si="12"/>
        <v>1.0674157303370786</v>
      </c>
    </row>
    <row r="487" spans="2:8" s="1" customFormat="1" ht="38.25" x14ac:dyDescent="0.2">
      <c r="B487" s="17"/>
      <c r="C487" s="17">
        <v>85156</v>
      </c>
      <c r="D487" s="47"/>
      <c r="E487" s="34" t="s">
        <v>232</v>
      </c>
      <c r="F487" s="26">
        <f>SUM(F488:F489)</f>
        <v>17800</v>
      </c>
      <c r="G487" s="26">
        <f>SUM(G488:G489)</f>
        <v>19000</v>
      </c>
      <c r="H487" s="12">
        <f t="shared" si="12"/>
        <v>1.0674157303370786</v>
      </c>
    </row>
    <row r="488" spans="2:8" s="1" customFormat="1" ht="51" x14ac:dyDescent="0.2">
      <c r="B488" s="17"/>
      <c r="C488" s="17"/>
      <c r="D488" s="47">
        <v>2010</v>
      </c>
      <c r="E488" s="34" t="s">
        <v>54</v>
      </c>
      <c r="F488" s="26">
        <v>250</v>
      </c>
      <c r="G488" s="26">
        <v>0</v>
      </c>
      <c r="H488" s="12">
        <f t="shared" si="12"/>
        <v>0</v>
      </c>
    </row>
    <row r="489" spans="2:8" s="1" customFormat="1" ht="38.25" x14ac:dyDescent="0.2">
      <c r="B489" s="17"/>
      <c r="C489" s="17"/>
      <c r="D489" s="47">
        <v>2110</v>
      </c>
      <c r="E489" s="34" t="s">
        <v>118</v>
      </c>
      <c r="F489" s="26">
        <v>17550</v>
      </c>
      <c r="G489" s="26">
        <v>19000</v>
      </c>
      <c r="H489" s="12">
        <f t="shared" si="12"/>
        <v>1.0826210826210827</v>
      </c>
    </row>
    <row r="490" spans="2:8" s="1" customFormat="1" ht="12.75" x14ac:dyDescent="0.2">
      <c r="B490" s="56">
        <v>852</v>
      </c>
      <c r="C490" s="56"/>
      <c r="D490" s="48"/>
      <c r="E490" s="36" t="s">
        <v>233</v>
      </c>
      <c r="F490" s="21">
        <f>SUM(F491,F493,F495+F497,F499,F501,F503)</f>
        <v>1511686</v>
      </c>
      <c r="G490" s="21">
        <f>SUM(G491,G493,G495+G497,G499,G501,G503)</f>
        <v>1282000</v>
      </c>
      <c r="H490" s="44">
        <f t="shared" si="12"/>
        <v>0.84805971610506414</v>
      </c>
    </row>
    <row r="491" spans="2:8" s="1" customFormat="1" ht="12.75" x14ac:dyDescent="0.2">
      <c r="B491" s="17"/>
      <c r="C491" s="17">
        <v>85203</v>
      </c>
      <c r="D491" s="47"/>
      <c r="E491" s="34" t="s">
        <v>235</v>
      </c>
      <c r="F491" s="26">
        <f>SUM(F492)</f>
        <v>1114869</v>
      </c>
      <c r="G491" s="26">
        <f>SUM(G492)</f>
        <v>1150000</v>
      </c>
      <c r="H491" s="12">
        <f t="shared" si="12"/>
        <v>1.0315113255458712</v>
      </c>
    </row>
    <row r="492" spans="2:8" s="1" customFormat="1" ht="51" x14ac:dyDescent="0.2">
      <c r="B492" s="17"/>
      <c r="C492" s="17"/>
      <c r="D492" s="47">
        <v>2010</v>
      </c>
      <c r="E492" s="34" t="s">
        <v>54</v>
      </c>
      <c r="F492" s="26">
        <v>1114869</v>
      </c>
      <c r="G492" s="26">
        <v>1150000</v>
      </c>
      <c r="H492" s="12">
        <f t="shared" si="12"/>
        <v>1.0315113255458712</v>
      </c>
    </row>
    <row r="493" spans="2:8" s="1" customFormat="1" ht="12.75" x14ac:dyDescent="0.2">
      <c r="B493" s="17"/>
      <c r="C493" s="17">
        <v>85205</v>
      </c>
      <c r="D493" s="47"/>
      <c r="E493" s="5" t="s">
        <v>236</v>
      </c>
      <c r="F493" s="26">
        <f>SUM(F494)</f>
        <v>0</v>
      </c>
      <c r="G493" s="26">
        <f>SUM(G494)</f>
        <v>0</v>
      </c>
      <c r="H493" s="12">
        <v>0</v>
      </c>
    </row>
    <row r="494" spans="2:8" s="1" customFormat="1" ht="38.25" x14ac:dyDescent="0.2">
      <c r="B494" s="17"/>
      <c r="C494" s="17"/>
      <c r="D494" s="47">
        <v>2110</v>
      </c>
      <c r="E494" s="34" t="s">
        <v>118</v>
      </c>
      <c r="F494" s="26">
        <v>0</v>
      </c>
      <c r="G494" s="26">
        <v>0</v>
      </c>
      <c r="H494" s="12">
        <v>0</v>
      </c>
    </row>
    <row r="495" spans="2:8" s="1" customFormat="1" ht="51" x14ac:dyDescent="0.2">
      <c r="B495" s="17"/>
      <c r="C495" s="17">
        <v>85213</v>
      </c>
      <c r="D495" s="47"/>
      <c r="E495" s="34" t="s">
        <v>237</v>
      </c>
      <c r="F495" s="26">
        <f>SUM(F496)</f>
        <v>1000</v>
      </c>
      <c r="G495" s="26">
        <f>SUM(G496)</f>
        <v>0</v>
      </c>
      <c r="H495" s="12">
        <f t="shared" si="12"/>
        <v>0</v>
      </c>
    </row>
    <row r="496" spans="2:8" s="1" customFormat="1" ht="38.25" x14ac:dyDescent="0.2">
      <c r="B496" s="17"/>
      <c r="C496" s="17"/>
      <c r="D496" s="47">
        <v>2110</v>
      </c>
      <c r="E496" s="34" t="s">
        <v>118</v>
      </c>
      <c r="F496" s="26">
        <v>1000</v>
      </c>
      <c r="G496" s="26">
        <v>0</v>
      </c>
      <c r="H496" s="12">
        <f t="shared" si="12"/>
        <v>0</v>
      </c>
    </row>
    <row r="497" spans="2:8" s="1" customFormat="1" ht="12.75" x14ac:dyDescent="0.2">
      <c r="B497" s="17"/>
      <c r="C497" s="17">
        <v>85215</v>
      </c>
      <c r="D497" s="47"/>
      <c r="E497" s="31" t="s">
        <v>239</v>
      </c>
      <c r="F497" s="26">
        <f>SUM(F498)</f>
        <v>33000</v>
      </c>
      <c r="G497" s="26">
        <f>SUM(G498)</f>
        <v>0</v>
      </c>
      <c r="H497" s="12">
        <f t="shared" si="12"/>
        <v>0</v>
      </c>
    </row>
    <row r="498" spans="2:8" s="1" customFormat="1" ht="51" x14ac:dyDescent="0.2">
      <c r="B498" s="17"/>
      <c r="C498" s="17"/>
      <c r="D498" s="47">
        <v>2010</v>
      </c>
      <c r="E498" s="34" t="s">
        <v>54</v>
      </c>
      <c r="F498" s="26">
        <v>33000</v>
      </c>
      <c r="G498" s="26">
        <v>0</v>
      </c>
      <c r="H498" s="12">
        <f t="shared" si="12"/>
        <v>0</v>
      </c>
    </row>
    <row r="499" spans="2:8" s="1" customFormat="1" ht="12.75" x14ac:dyDescent="0.2">
      <c r="B499" s="17"/>
      <c r="C499" s="17">
        <v>85219</v>
      </c>
      <c r="D499" s="47"/>
      <c r="E499" s="34" t="s">
        <v>242</v>
      </c>
      <c r="F499" s="26">
        <f>SUM(F500)</f>
        <v>71449</v>
      </c>
      <c r="G499" s="26">
        <f>SUM(G500)</f>
        <v>3000</v>
      </c>
      <c r="H499" s="12">
        <f t="shared" si="12"/>
        <v>4.1987991434449749E-2</v>
      </c>
    </row>
    <row r="500" spans="2:8" s="1" customFormat="1" ht="51" x14ac:dyDescent="0.2">
      <c r="B500" s="17"/>
      <c r="C500" s="17"/>
      <c r="D500" s="47">
        <v>2010</v>
      </c>
      <c r="E500" s="34" t="s">
        <v>54</v>
      </c>
      <c r="F500" s="26">
        <v>71449</v>
      </c>
      <c r="G500" s="26">
        <v>3000</v>
      </c>
      <c r="H500" s="12">
        <f t="shared" si="12"/>
        <v>4.1987991434449749E-2</v>
      </c>
    </row>
    <row r="501" spans="2:8" s="1" customFormat="1" ht="12.75" x14ac:dyDescent="0.2">
      <c r="B501" s="17"/>
      <c r="C501" s="17">
        <v>85228</v>
      </c>
      <c r="D501" s="47"/>
      <c r="E501" s="5" t="s">
        <v>244</v>
      </c>
      <c r="F501" s="26">
        <f>SUM(F502)</f>
        <v>228800</v>
      </c>
      <c r="G501" s="26">
        <f>SUM(G502)</f>
        <v>123000</v>
      </c>
      <c r="H501" s="12">
        <f t="shared" si="12"/>
        <v>0.53758741258741261</v>
      </c>
    </row>
    <row r="502" spans="2:8" s="1" customFormat="1" ht="51" x14ac:dyDescent="0.2">
      <c r="B502" s="17"/>
      <c r="C502" s="17"/>
      <c r="D502" s="47">
        <v>2010</v>
      </c>
      <c r="E502" s="34" t="s">
        <v>54</v>
      </c>
      <c r="F502" s="26">
        <v>228800</v>
      </c>
      <c r="G502" s="26">
        <v>123000</v>
      </c>
      <c r="H502" s="12">
        <f t="shared" si="12"/>
        <v>0.53758741258741261</v>
      </c>
    </row>
    <row r="503" spans="2:8" s="1" customFormat="1" ht="12.75" x14ac:dyDescent="0.2">
      <c r="B503" s="17"/>
      <c r="C503" s="17">
        <v>85231</v>
      </c>
      <c r="D503" s="47"/>
      <c r="E503" s="34" t="s">
        <v>246</v>
      </c>
      <c r="F503" s="26">
        <f>SUM(F504:F505)</f>
        <v>62568</v>
      </c>
      <c r="G503" s="26">
        <f>SUM(G504:G505)</f>
        <v>6000</v>
      </c>
      <c r="H503" s="12">
        <f t="shared" si="12"/>
        <v>9.5895665515918674E-2</v>
      </c>
    </row>
    <row r="504" spans="2:8" s="1" customFormat="1" ht="51" x14ac:dyDescent="0.2">
      <c r="B504" s="17"/>
      <c r="C504" s="17"/>
      <c r="D504" s="47">
        <v>2010</v>
      </c>
      <c r="E504" s="34" t="s">
        <v>54</v>
      </c>
      <c r="F504" s="26">
        <v>20000</v>
      </c>
      <c r="G504" s="26">
        <v>6000</v>
      </c>
      <c r="H504" s="12">
        <f t="shared" si="12"/>
        <v>0.3</v>
      </c>
    </row>
    <row r="505" spans="2:8" s="1" customFormat="1" ht="38.25" x14ac:dyDescent="0.2">
      <c r="B505" s="17"/>
      <c r="C505" s="17"/>
      <c r="D505" s="47">
        <v>2110</v>
      </c>
      <c r="E505" s="34" t="s">
        <v>118</v>
      </c>
      <c r="F505" s="26">
        <v>42568</v>
      </c>
      <c r="G505" s="26">
        <v>0</v>
      </c>
      <c r="H505" s="12">
        <f t="shared" si="12"/>
        <v>0</v>
      </c>
    </row>
    <row r="506" spans="2:8" s="1" customFormat="1" ht="12.75" x14ac:dyDescent="0.2">
      <c r="B506" s="56">
        <v>853</v>
      </c>
      <c r="C506" s="56"/>
      <c r="D506" s="48"/>
      <c r="E506" s="33" t="s">
        <v>248</v>
      </c>
      <c r="F506" s="21">
        <f>SUM(F507,F511,F509)</f>
        <v>901728</v>
      </c>
      <c r="G506" s="21">
        <f>SUM(G507,G511)</f>
        <v>649000</v>
      </c>
      <c r="H506" s="44">
        <f t="shared" si="12"/>
        <v>0.71972923098761488</v>
      </c>
    </row>
    <row r="507" spans="2:8" s="1" customFormat="1" ht="12.75" x14ac:dyDescent="0.2">
      <c r="B507" s="17"/>
      <c r="C507" s="17">
        <v>85321</v>
      </c>
      <c r="D507" s="47"/>
      <c r="E507" s="5" t="s">
        <v>251</v>
      </c>
      <c r="F507" s="26">
        <f>SUM(F508)</f>
        <v>804303</v>
      </c>
      <c r="G507" s="26">
        <f>SUM(G508)</f>
        <v>649000</v>
      </c>
      <c r="H507" s="12">
        <f t="shared" si="12"/>
        <v>0.80690983373181502</v>
      </c>
    </row>
    <row r="508" spans="2:8" s="1" customFormat="1" ht="38.25" x14ac:dyDescent="0.2">
      <c r="B508" s="17"/>
      <c r="C508" s="17"/>
      <c r="D508" s="47">
        <v>2110</v>
      </c>
      <c r="E508" s="34" t="s">
        <v>118</v>
      </c>
      <c r="F508" s="26">
        <v>804303</v>
      </c>
      <c r="G508" s="26">
        <v>649000</v>
      </c>
      <c r="H508" s="12">
        <f t="shared" si="12"/>
        <v>0.80690983373181502</v>
      </c>
    </row>
    <row r="509" spans="2:8" s="1" customFormat="1" ht="12.75" x14ac:dyDescent="0.2">
      <c r="B509" s="17"/>
      <c r="C509" s="17">
        <v>85334</v>
      </c>
      <c r="D509" s="47"/>
      <c r="E509" s="34" t="s">
        <v>320</v>
      </c>
      <c r="F509" s="26">
        <f>SUM(F510)</f>
        <v>36000</v>
      </c>
      <c r="G509" s="26">
        <v>0</v>
      </c>
      <c r="H509" s="12">
        <v>0</v>
      </c>
    </row>
    <row r="510" spans="2:8" s="1" customFormat="1" ht="38.25" x14ac:dyDescent="0.2">
      <c r="B510" s="17"/>
      <c r="C510" s="17"/>
      <c r="D510" s="47">
        <v>2110</v>
      </c>
      <c r="E510" s="34" t="s">
        <v>118</v>
      </c>
      <c r="F510" s="26">
        <v>36000</v>
      </c>
      <c r="G510" s="26">
        <v>0</v>
      </c>
      <c r="H510" s="12">
        <v>0</v>
      </c>
    </row>
    <row r="511" spans="2:8" s="1" customFormat="1" ht="12.75" x14ac:dyDescent="0.2">
      <c r="B511" s="17"/>
      <c r="C511" s="19">
        <v>85395</v>
      </c>
      <c r="D511" s="17"/>
      <c r="E511" s="34" t="s">
        <v>52</v>
      </c>
      <c r="F511" s="26">
        <f>SUM(F512)</f>
        <v>61425</v>
      </c>
      <c r="G511" s="26">
        <f>SUM(G512)</f>
        <v>0</v>
      </c>
      <c r="H511" s="12">
        <f t="shared" si="12"/>
        <v>0</v>
      </c>
    </row>
    <row r="512" spans="2:8" s="1" customFormat="1" ht="38.25" x14ac:dyDescent="0.2">
      <c r="B512" s="17"/>
      <c r="C512" s="37"/>
      <c r="D512" s="46">
        <v>2110</v>
      </c>
      <c r="E512" s="34" t="s">
        <v>118</v>
      </c>
      <c r="F512" s="26">
        <v>61425</v>
      </c>
      <c r="G512" s="26">
        <v>0</v>
      </c>
      <c r="H512" s="12">
        <f t="shared" si="12"/>
        <v>0</v>
      </c>
    </row>
    <row r="513" spans="2:8" s="1" customFormat="1" ht="12.75" x14ac:dyDescent="0.2">
      <c r="B513" s="56">
        <v>855</v>
      </c>
      <c r="C513" s="49"/>
      <c r="D513" s="56"/>
      <c r="E513" s="40" t="s">
        <v>260</v>
      </c>
      <c r="F513" s="21">
        <f>SUM(F514,F516,F518,F520,F523,F525,F527)</f>
        <v>80028861</v>
      </c>
      <c r="G513" s="21">
        <f>SUM(G514,G516,G518,G520,G523,G525,G527)</f>
        <v>86433000</v>
      </c>
      <c r="H513" s="44">
        <f t="shared" si="12"/>
        <v>1.0800228682499931</v>
      </c>
    </row>
    <row r="514" spans="2:8" s="1" customFormat="1" ht="12.75" x14ac:dyDescent="0.2">
      <c r="B514" s="17"/>
      <c r="C514" s="50">
        <v>85501</v>
      </c>
      <c r="D514" s="17"/>
      <c r="E514" s="5" t="s">
        <v>261</v>
      </c>
      <c r="F514" s="26">
        <f>SUM(F515)</f>
        <v>57091000</v>
      </c>
      <c r="G514" s="26">
        <f>SUM(G515)</f>
        <v>62809000</v>
      </c>
      <c r="H514" s="12">
        <f t="shared" si="12"/>
        <v>1.1001558914715104</v>
      </c>
    </row>
    <row r="515" spans="2:8" s="1" customFormat="1" ht="76.5" x14ac:dyDescent="0.2">
      <c r="B515" s="17"/>
      <c r="C515" s="50"/>
      <c r="D515" s="46">
        <v>2060</v>
      </c>
      <c r="E515" s="34" t="s">
        <v>262</v>
      </c>
      <c r="F515" s="26">
        <v>57091000</v>
      </c>
      <c r="G515" s="26">
        <v>62809000</v>
      </c>
      <c r="H515" s="12">
        <f t="shared" ref="H515:H529" si="13">G515/F515</f>
        <v>1.1001558914715104</v>
      </c>
    </row>
    <row r="516" spans="2:8" s="1" customFormat="1" ht="38.25" x14ac:dyDescent="0.2">
      <c r="B516" s="17"/>
      <c r="C516" s="50">
        <v>85502</v>
      </c>
      <c r="D516" s="17"/>
      <c r="E516" s="34" t="s">
        <v>263</v>
      </c>
      <c r="F516" s="26">
        <f>SUM(F517)</f>
        <v>20121106</v>
      </c>
      <c r="G516" s="26">
        <f>SUM(G517)</f>
        <v>20927000</v>
      </c>
      <c r="H516" s="12">
        <f t="shared" si="13"/>
        <v>1.0400521720823894</v>
      </c>
    </row>
    <row r="517" spans="2:8" s="1" customFormat="1" ht="51" x14ac:dyDescent="0.2">
      <c r="B517" s="17"/>
      <c r="C517" s="50"/>
      <c r="D517" s="46">
        <v>2010</v>
      </c>
      <c r="E517" s="34" t="s">
        <v>54</v>
      </c>
      <c r="F517" s="26">
        <v>20121106</v>
      </c>
      <c r="G517" s="26">
        <v>20927000</v>
      </c>
      <c r="H517" s="12">
        <f t="shared" si="13"/>
        <v>1.0400521720823894</v>
      </c>
    </row>
    <row r="518" spans="2:8" s="1" customFormat="1" ht="12.75" x14ac:dyDescent="0.2">
      <c r="B518" s="17"/>
      <c r="C518" s="50">
        <v>85503</v>
      </c>
      <c r="D518" s="17"/>
      <c r="E518" s="34" t="s">
        <v>264</v>
      </c>
      <c r="F518" s="26">
        <f>SUM(F519)</f>
        <v>1493</v>
      </c>
      <c r="G518" s="26">
        <f>SUM(G519)</f>
        <v>0</v>
      </c>
      <c r="H518" s="12">
        <f t="shared" si="13"/>
        <v>0</v>
      </c>
    </row>
    <row r="519" spans="2:8" s="1" customFormat="1" ht="51" x14ac:dyDescent="0.2">
      <c r="B519" s="17"/>
      <c r="C519" s="50"/>
      <c r="D519" s="46">
        <v>2010</v>
      </c>
      <c r="E519" s="34" t="s">
        <v>54</v>
      </c>
      <c r="F519" s="26">
        <v>1493</v>
      </c>
      <c r="G519" s="26">
        <v>0</v>
      </c>
      <c r="H519" s="12">
        <f t="shared" si="13"/>
        <v>0</v>
      </c>
    </row>
    <row r="520" spans="2:8" s="1" customFormat="1" ht="12.75" x14ac:dyDescent="0.2">
      <c r="B520" s="17"/>
      <c r="C520" s="50">
        <v>85504</v>
      </c>
      <c r="D520" s="17"/>
      <c r="E520" s="34" t="s">
        <v>265</v>
      </c>
      <c r="F520" s="26">
        <f>SUM(F521:F522)</f>
        <v>2140720</v>
      </c>
      <c r="G520" s="26">
        <f>SUM(G521:G522)</f>
        <v>2051000</v>
      </c>
      <c r="H520" s="12">
        <f t="shared" si="13"/>
        <v>0.95808886729698417</v>
      </c>
    </row>
    <row r="521" spans="2:8" s="1" customFormat="1" ht="51" x14ac:dyDescent="0.2">
      <c r="B521" s="17"/>
      <c r="C521" s="50"/>
      <c r="D521" s="46">
        <v>2010</v>
      </c>
      <c r="E521" s="34" t="s">
        <v>54</v>
      </c>
      <c r="F521" s="26">
        <v>2118400</v>
      </c>
      <c r="G521" s="26">
        <v>2030000</v>
      </c>
      <c r="H521" s="12">
        <f t="shared" si="13"/>
        <v>0.95827039274924475</v>
      </c>
    </row>
    <row r="522" spans="2:8" s="1" customFormat="1" ht="38.25" x14ac:dyDescent="0.2">
      <c r="B522" s="17"/>
      <c r="C522" s="50"/>
      <c r="D522" s="46">
        <v>2110</v>
      </c>
      <c r="E522" s="34" t="s">
        <v>118</v>
      </c>
      <c r="F522" s="26">
        <v>22320</v>
      </c>
      <c r="G522" s="26">
        <v>21000</v>
      </c>
      <c r="H522" s="12">
        <f t="shared" si="13"/>
        <v>0.94086021505376349</v>
      </c>
    </row>
    <row r="523" spans="2:8" s="1" customFormat="1" ht="12.75" x14ac:dyDescent="0.2">
      <c r="B523" s="17"/>
      <c r="C523" s="50">
        <v>85508</v>
      </c>
      <c r="D523" s="17"/>
      <c r="E523" s="34" t="s">
        <v>267</v>
      </c>
      <c r="F523" s="26">
        <f>SUM(F524)</f>
        <v>308037</v>
      </c>
      <c r="G523" s="26">
        <f>SUM(G524)</f>
        <v>351000</v>
      </c>
      <c r="H523" s="12">
        <f t="shared" si="13"/>
        <v>1.1394735048062408</v>
      </c>
    </row>
    <row r="524" spans="2:8" s="1" customFormat="1" ht="63.75" x14ac:dyDescent="0.2">
      <c r="B524" s="17"/>
      <c r="C524" s="50"/>
      <c r="D524" s="46">
        <v>2160</v>
      </c>
      <c r="E524" s="34" t="s">
        <v>269</v>
      </c>
      <c r="F524" s="26">
        <v>308037</v>
      </c>
      <c r="G524" s="26">
        <v>351000</v>
      </c>
      <c r="H524" s="12">
        <f t="shared" si="13"/>
        <v>1.1394735048062408</v>
      </c>
    </row>
    <row r="525" spans="2:8" s="1" customFormat="1" ht="12.75" x14ac:dyDescent="0.2">
      <c r="B525" s="17"/>
      <c r="C525" s="50">
        <v>85510</v>
      </c>
      <c r="D525" s="17"/>
      <c r="E525" s="5" t="s">
        <v>270</v>
      </c>
      <c r="F525" s="26">
        <f>SUM(F526)</f>
        <v>86991</v>
      </c>
      <c r="G525" s="26">
        <f>SUM(G526)</f>
        <v>93000</v>
      </c>
      <c r="H525" s="12">
        <f t="shared" si="13"/>
        <v>1.069076111321861</v>
      </c>
    </row>
    <row r="526" spans="2:8" s="1" customFormat="1" ht="63.75" x14ac:dyDescent="0.2">
      <c r="B526" s="17"/>
      <c r="C526" s="50"/>
      <c r="D526" s="46">
        <v>2160</v>
      </c>
      <c r="E526" s="34" t="s">
        <v>269</v>
      </c>
      <c r="F526" s="26">
        <v>86991</v>
      </c>
      <c r="G526" s="26">
        <v>93000</v>
      </c>
      <c r="H526" s="12">
        <f t="shared" si="13"/>
        <v>1.069076111321861</v>
      </c>
    </row>
    <row r="527" spans="2:8" s="1" customFormat="1" ht="76.5" x14ac:dyDescent="0.2">
      <c r="B527" s="17"/>
      <c r="C527" s="50">
        <v>85513</v>
      </c>
      <c r="D527" s="17"/>
      <c r="E527" s="34" t="s">
        <v>271</v>
      </c>
      <c r="F527" s="26">
        <f>SUM(F528)</f>
        <v>279514</v>
      </c>
      <c r="G527" s="26">
        <f>SUM(G528)</f>
        <v>202000</v>
      </c>
      <c r="H527" s="12">
        <f t="shared" si="13"/>
        <v>0.72268294253597321</v>
      </c>
    </row>
    <row r="528" spans="2:8" s="1" customFormat="1" ht="51" x14ac:dyDescent="0.2">
      <c r="B528" s="17"/>
      <c r="C528" s="50"/>
      <c r="D528" s="46">
        <v>2010</v>
      </c>
      <c r="E528" s="34" t="s">
        <v>54</v>
      </c>
      <c r="F528" s="26">
        <v>279514</v>
      </c>
      <c r="G528" s="26">
        <v>202000</v>
      </c>
      <c r="H528" s="12">
        <f t="shared" si="13"/>
        <v>0.72268294253597321</v>
      </c>
    </row>
    <row r="529" spans="2:11" s="1" customFormat="1" ht="12.75" x14ac:dyDescent="0.2">
      <c r="B529" s="64" t="s">
        <v>7</v>
      </c>
      <c r="C529" s="64"/>
      <c r="D529" s="64"/>
      <c r="E529" s="20"/>
      <c r="F529" s="21">
        <f>SUM(F449,F452,F455,F460,F468,F473,F476,F479,F482,F486,F490,F506,F513)</f>
        <v>93643075</v>
      </c>
      <c r="G529" s="21">
        <f>SUM(G449,G452,G455,G460,G468,G473,G476,G479,G482,G486,G490,G506,G513,)</f>
        <v>98487236</v>
      </c>
      <c r="H529" s="44">
        <f t="shared" si="13"/>
        <v>1.0517300505136125</v>
      </c>
    </row>
    <row r="530" spans="2:11" s="1" customFormat="1" ht="38.25" x14ac:dyDescent="0.2">
      <c r="B530" s="17"/>
      <c r="C530" s="17"/>
      <c r="D530" s="17"/>
      <c r="E530" s="39" t="s">
        <v>8</v>
      </c>
      <c r="F530" s="17" t="s">
        <v>122</v>
      </c>
      <c r="G530" s="17" t="s">
        <v>122</v>
      </c>
      <c r="H530" s="17" t="s">
        <v>122</v>
      </c>
    </row>
    <row r="531" spans="2:11" s="1" customFormat="1" ht="12.75" x14ac:dyDescent="0.2">
      <c r="B531" s="64" t="s">
        <v>9</v>
      </c>
      <c r="C531" s="64"/>
      <c r="D531" s="64"/>
      <c r="E531" s="20"/>
      <c r="F531" s="21"/>
      <c r="G531" s="21"/>
      <c r="H531" s="20"/>
      <c r="K531" s="11"/>
    </row>
    <row r="532" spans="2:11" s="1" customFormat="1" ht="12.75" x14ac:dyDescent="0.2">
      <c r="B532" s="20">
        <v>700</v>
      </c>
      <c r="C532" s="20"/>
      <c r="D532" s="20"/>
      <c r="E532" s="20" t="s">
        <v>100</v>
      </c>
      <c r="F532" s="21">
        <f t="shared" ref="F532:G533" si="14">SUM(F533)</f>
        <v>472000</v>
      </c>
      <c r="G532" s="21">
        <f t="shared" si="14"/>
        <v>0</v>
      </c>
      <c r="H532" s="44">
        <f t="shared" ref="H532" si="15">G532/F532</f>
        <v>0</v>
      </c>
      <c r="K532" s="8"/>
    </row>
    <row r="533" spans="2:11" s="1" customFormat="1" ht="12.75" x14ac:dyDescent="0.2">
      <c r="B533" s="20"/>
      <c r="C533" s="30">
        <v>70005</v>
      </c>
      <c r="D533" s="20"/>
      <c r="E533" s="31" t="s">
        <v>102</v>
      </c>
      <c r="F533" s="26">
        <f t="shared" si="14"/>
        <v>472000</v>
      </c>
      <c r="G533" s="26">
        <f t="shared" si="14"/>
        <v>0</v>
      </c>
      <c r="H533" s="12">
        <f t="shared" ref="H533:H535" si="16">G533/F533</f>
        <v>0</v>
      </c>
      <c r="K533" s="8"/>
    </row>
    <row r="534" spans="2:11" s="1" customFormat="1" ht="51" x14ac:dyDescent="0.2">
      <c r="B534" s="20"/>
      <c r="C534" s="30"/>
      <c r="D534" s="30">
        <v>6410</v>
      </c>
      <c r="E534" s="5" t="s">
        <v>121</v>
      </c>
      <c r="F534" s="26">
        <v>472000</v>
      </c>
      <c r="G534" s="51">
        <v>0</v>
      </c>
      <c r="H534" s="12">
        <v>0</v>
      </c>
      <c r="K534" s="8"/>
    </row>
    <row r="535" spans="2:11" s="1" customFormat="1" ht="12.75" x14ac:dyDescent="0.2">
      <c r="B535" s="64" t="s">
        <v>10</v>
      </c>
      <c r="C535" s="64"/>
      <c r="D535" s="64"/>
      <c r="E535" s="20"/>
      <c r="F535" s="52">
        <f>SUM(F532)</f>
        <v>472000</v>
      </c>
      <c r="G535" s="52">
        <f>SUM(G532)</f>
        <v>0</v>
      </c>
      <c r="H535" s="44">
        <f t="shared" si="16"/>
        <v>0</v>
      </c>
      <c r="K535" s="8"/>
    </row>
    <row r="536" spans="2:11" s="1" customFormat="1" ht="38.25" x14ac:dyDescent="0.2">
      <c r="B536" s="17"/>
      <c r="C536" s="17"/>
      <c r="D536" s="17"/>
      <c r="E536" s="39" t="s">
        <v>8</v>
      </c>
      <c r="F536" s="17" t="s">
        <v>122</v>
      </c>
      <c r="G536" s="17" t="s">
        <v>122</v>
      </c>
      <c r="H536" s="17" t="s">
        <v>122</v>
      </c>
      <c r="K536" s="8"/>
    </row>
    <row r="537" spans="2:11" s="1" customFormat="1" ht="12.75" x14ac:dyDescent="0.2">
      <c r="B537" s="64" t="s">
        <v>11</v>
      </c>
      <c r="C537" s="64"/>
      <c r="D537" s="64"/>
      <c r="E537" s="45"/>
      <c r="F537" s="21">
        <f>SUM(F529,F535)</f>
        <v>94115075</v>
      </c>
      <c r="G537" s="21">
        <f>SUM(G529,G535)</f>
        <v>98487236</v>
      </c>
      <c r="H537" s="44">
        <f t="shared" ref="H537" si="17">G537/F537</f>
        <v>1.046455480166169</v>
      </c>
    </row>
    <row r="538" spans="2:11" s="1" customFormat="1" ht="12.75" customHeight="1" x14ac:dyDescent="0.2">
      <c r="B538" s="63" t="s">
        <v>0</v>
      </c>
      <c r="C538" s="63"/>
      <c r="D538" s="63"/>
      <c r="E538" s="57" t="s">
        <v>12</v>
      </c>
      <c r="F538" s="58"/>
      <c r="G538" s="58"/>
      <c r="H538" s="58"/>
    </row>
    <row r="539" spans="2:11" s="1" customFormat="1" ht="38.25" x14ac:dyDescent="0.2">
      <c r="B539" s="17" t="s">
        <v>1</v>
      </c>
      <c r="C539" s="17" t="s">
        <v>2</v>
      </c>
      <c r="D539" s="17" t="s">
        <v>3</v>
      </c>
      <c r="E539" s="17" t="s">
        <v>4</v>
      </c>
      <c r="F539" s="18" t="s">
        <v>293</v>
      </c>
      <c r="G539" s="17" t="s">
        <v>291</v>
      </c>
      <c r="H539" s="19" t="s">
        <v>5</v>
      </c>
    </row>
    <row r="540" spans="2:11" s="1" customFormat="1" ht="12.75" x14ac:dyDescent="0.2">
      <c r="B540" s="17">
        <v>1</v>
      </c>
      <c r="C540" s="17">
        <v>2</v>
      </c>
      <c r="D540" s="17">
        <v>3</v>
      </c>
      <c r="E540" s="17">
        <v>4</v>
      </c>
      <c r="F540" s="17">
        <v>5</v>
      </c>
      <c r="G540" s="17">
        <v>6</v>
      </c>
      <c r="H540" s="17">
        <v>7</v>
      </c>
    </row>
    <row r="541" spans="2:11" s="1" customFormat="1" ht="12.75" x14ac:dyDescent="0.2">
      <c r="B541" s="64" t="s">
        <v>6</v>
      </c>
      <c r="C541" s="64"/>
      <c r="D541" s="64"/>
      <c r="E541" s="20"/>
      <c r="F541" s="20"/>
      <c r="G541" s="20"/>
      <c r="H541" s="20"/>
    </row>
    <row r="542" spans="2:11" s="1" customFormat="1" ht="12.75" x14ac:dyDescent="0.2">
      <c r="B542" s="20">
        <v>600</v>
      </c>
      <c r="C542" s="30"/>
      <c r="D542" s="30"/>
      <c r="E542" s="20" t="s">
        <v>75</v>
      </c>
      <c r="F542" s="21">
        <f>SUM(F543)</f>
        <v>33600</v>
      </c>
      <c r="G542" s="21">
        <f t="shared" ref="G542" si="18">SUM(G543)</f>
        <v>0</v>
      </c>
      <c r="H542" s="44">
        <f t="shared" ref="H542:H548" si="19">G542/F542</f>
        <v>0</v>
      </c>
    </row>
    <row r="543" spans="2:11" s="1" customFormat="1" ht="12.75" x14ac:dyDescent="0.2">
      <c r="B543" s="30"/>
      <c r="C543" s="30">
        <v>60004</v>
      </c>
      <c r="D543" s="30"/>
      <c r="E543" s="30" t="s">
        <v>84</v>
      </c>
      <c r="F543" s="26">
        <f>SUM(F544)</f>
        <v>33600</v>
      </c>
      <c r="G543" s="26">
        <f>SUM(G544)</f>
        <v>0</v>
      </c>
      <c r="H543" s="12">
        <f t="shared" si="19"/>
        <v>0</v>
      </c>
    </row>
    <row r="544" spans="2:11" s="1" customFormat="1" ht="38.25" x14ac:dyDescent="0.2">
      <c r="B544" s="30"/>
      <c r="C544" s="30"/>
      <c r="D544" s="30">
        <v>2310</v>
      </c>
      <c r="E544" s="5" t="s">
        <v>85</v>
      </c>
      <c r="F544" s="26">
        <v>33600</v>
      </c>
      <c r="G544" s="51">
        <v>0</v>
      </c>
      <c r="H544" s="12">
        <f t="shared" si="19"/>
        <v>0</v>
      </c>
    </row>
    <row r="545" spans="2:8" s="1" customFormat="1" ht="12.75" x14ac:dyDescent="0.2">
      <c r="B545" s="20">
        <v>853</v>
      </c>
      <c r="C545" s="20"/>
      <c r="D545" s="20"/>
      <c r="E545" s="5" t="s">
        <v>248</v>
      </c>
      <c r="F545" s="21">
        <f>SUM(F546)</f>
        <v>29550</v>
      </c>
      <c r="G545" s="21">
        <f>SUM(G546)</f>
        <v>14465</v>
      </c>
      <c r="H545" s="44">
        <f t="shared" si="19"/>
        <v>0.48950930626057532</v>
      </c>
    </row>
    <row r="546" spans="2:8" s="1" customFormat="1" ht="25.5" x14ac:dyDescent="0.2">
      <c r="B546" s="30"/>
      <c r="C546" s="30">
        <v>85311</v>
      </c>
      <c r="D546" s="30"/>
      <c r="E546" s="5" t="s">
        <v>249</v>
      </c>
      <c r="F546" s="26">
        <f>SUM(F547)</f>
        <v>29550</v>
      </c>
      <c r="G546" s="26">
        <f>SUM(G547)</f>
        <v>14465</v>
      </c>
      <c r="H546" s="12">
        <f t="shared" si="19"/>
        <v>0.48950930626057532</v>
      </c>
    </row>
    <row r="547" spans="2:8" s="1" customFormat="1" ht="38.25" x14ac:dyDescent="0.2">
      <c r="B547" s="30"/>
      <c r="C547" s="30"/>
      <c r="D547" s="30">
        <v>2320</v>
      </c>
      <c r="E547" s="5" t="s">
        <v>250</v>
      </c>
      <c r="F547" s="26">
        <v>29550</v>
      </c>
      <c r="G547" s="26">
        <v>14465</v>
      </c>
      <c r="H547" s="12">
        <f t="shared" si="19"/>
        <v>0.48950930626057532</v>
      </c>
    </row>
    <row r="548" spans="2:8" s="1" customFormat="1" ht="12.75" x14ac:dyDescent="0.2">
      <c r="B548" s="20">
        <v>921</v>
      </c>
      <c r="C548" s="20"/>
      <c r="D548" s="20"/>
      <c r="E548" s="33" t="s">
        <v>279</v>
      </c>
      <c r="F548" s="21">
        <f>SUM(,F549)</f>
        <v>27000</v>
      </c>
      <c r="G548" s="21">
        <f>SUM(,G549)</f>
        <v>27000</v>
      </c>
      <c r="H548" s="44">
        <f t="shared" si="19"/>
        <v>1</v>
      </c>
    </row>
    <row r="549" spans="2:8" s="1" customFormat="1" ht="12.75" x14ac:dyDescent="0.2">
      <c r="B549" s="30"/>
      <c r="C549" s="30">
        <v>92116</v>
      </c>
      <c r="D549" s="30"/>
      <c r="E549" s="5" t="s">
        <v>281</v>
      </c>
      <c r="F549" s="26">
        <f>SUM(F550)</f>
        <v>27000</v>
      </c>
      <c r="G549" s="26">
        <f>SUM(G550)</f>
        <v>27000</v>
      </c>
      <c r="H549" s="12">
        <f t="shared" ref="H549:H550" si="20">G549/F549</f>
        <v>1</v>
      </c>
    </row>
    <row r="550" spans="2:8" s="1" customFormat="1" ht="38.25" x14ac:dyDescent="0.2">
      <c r="B550" s="30"/>
      <c r="C550" s="30"/>
      <c r="D550" s="30">
        <v>2320</v>
      </c>
      <c r="E550" s="5" t="s">
        <v>250</v>
      </c>
      <c r="F550" s="26">
        <v>27000</v>
      </c>
      <c r="G550" s="26">
        <v>27000</v>
      </c>
      <c r="H550" s="12">
        <f t="shared" si="20"/>
        <v>1</v>
      </c>
    </row>
    <row r="551" spans="2:8" s="1" customFormat="1" ht="12.75" x14ac:dyDescent="0.2">
      <c r="B551" s="64" t="s">
        <v>7</v>
      </c>
      <c r="C551" s="64"/>
      <c r="D551" s="64"/>
      <c r="E551" s="20"/>
      <c r="F551" s="21">
        <f>SUM(F542,F545,F548)</f>
        <v>90150</v>
      </c>
      <c r="G551" s="21">
        <f>SUM(G542,G545,G548)</f>
        <v>41465</v>
      </c>
      <c r="H551" s="44">
        <f>G551/F551</f>
        <v>0.45995562950637825</v>
      </c>
    </row>
    <row r="552" spans="2:8" s="1" customFormat="1" ht="38.25" x14ac:dyDescent="0.2">
      <c r="B552" s="17"/>
      <c r="C552" s="17"/>
      <c r="D552" s="17"/>
      <c r="E552" s="39" t="s">
        <v>8</v>
      </c>
      <c r="F552" s="17" t="s">
        <v>122</v>
      </c>
      <c r="G552" s="17" t="s">
        <v>122</v>
      </c>
      <c r="H552" s="60" t="s">
        <v>122</v>
      </c>
    </row>
    <row r="553" spans="2:8" s="1" customFormat="1" ht="12.75" x14ac:dyDescent="0.2">
      <c r="B553" s="64" t="s">
        <v>9</v>
      </c>
      <c r="C553" s="64"/>
      <c r="D553" s="64"/>
      <c r="E553" s="20"/>
      <c r="F553" s="56"/>
      <c r="G553" s="56"/>
      <c r="H553" s="56"/>
    </row>
    <row r="554" spans="2:8" s="1" customFormat="1" ht="12.75" x14ac:dyDescent="0.2">
      <c r="B554" s="30"/>
      <c r="C554" s="30"/>
      <c r="D554" s="30"/>
      <c r="E554" s="30"/>
      <c r="F554" s="17" t="s">
        <v>122</v>
      </c>
      <c r="G554" s="17" t="s">
        <v>122</v>
      </c>
      <c r="H554" s="19" t="s">
        <v>122</v>
      </c>
    </row>
    <row r="555" spans="2:8" s="1" customFormat="1" ht="12.75" x14ac:dyDescent="0.2">
      <c r="B555" s="64" t="s">
        <v>10</v>
      </c>
      <c r="C555" s="64"/>
      <c r="D555" s="64"/>
      <c r="E555" s="20"/>
      <c r="F555" s="17" t="s">
        <v>122</v>
      </c>
      <c r="G555" s="17" t="s">
        <v>122</v>
      </c>
      <c r="H555" s="19" t="s">
        <v>122</v>
      </c>
    </row>
    <row r="556" spans="2:8" s="1" customFormat="1" ht="38.25" x14ac:dyDescent="0.2">
      <c r="B556" s="17"/>
      <c r="C556" s="17"/>
      <c r="D556" s="17"/>
      <c r="E556" s="39" t="s">
        <v>8</v>
      </c>
      <c r="F556" s="17" t="s">
        <v>122</v>
      </c>
      <c r="G556" s="17" t="s">
        <v>122</v>
      </c>
      <c r="H556" s="19" t="s">
        <v>122</v>
      </c>
    </row>
    <row r="557" spans="2:8" s="1" customFormat="1" ht="12.75" x14ac:dyDescent="0.2">
      <c r="B557" s="64" t="s">
        <v>11</v>
      </c>
      <c r="C557" s="64"/>
      <c r="D557" s="64"/>
      <c r="E557" s="39"/>
      <c r="F557" s="21">
        <f>SUM(F551)</f>
        <v>90150</v>
      </c>
      <c r="G557" s="21">
        <f>SUM(G551)</f>
        <v>41465</v>
      </c>
      <c r="H557" s="44">
        <f>G557/F557</f>
        <v>0.45995562950637825</v>
      </c>
    </row>
    <row r="558" spans="2:8" s="1" customFormat="1" ht="12.75" x14ac:dyDescent="0.2">
      <c r="B558" s="56"/>
      <c r="C558" s="56"/>
      <c r="D558" s="56"/>
      <c r="E558" s="39"/>
      <c r="F558" s="30"/>
      <c r="G558" s="30"/>
      <c r="H558" s="50"/>
    </row>
    <row r="559" spans="2:8" s="1" customFormat="1" ht="12.75" x14ac:dyDescent="0.2">
      <c r="B559" s="50"/>
      <c r="C559" s="50"/>
      <c r="D559" s="50"/>
      <c r="E559" s="50"/>
      <c r="F559" s="50"/>
      <c r="G559" s="50"/>
      <c r="H559" s="50"/>
    </row>
    <row r="560" spans="2:8" s="1" customFormat="1" ht="12.75" x14ac:dyDescent="0.2">
      <c r="B560" s="64" t="s">
        <v>15</v>
      </c>
      <c r="C560" s="64"/>
      <c r="D560" s="64"/>
      <c r="E560" s="20"/>
      <c r="F560" s="21">
        <f>SUM(F444,F537,F551)</f>
        <v>444726406</v>
      </c>
      <c r="G560" s="21">
        <f>SUM(G444,G537,G551)</f>
        <v>442033664</v>
      </c>
      <c r="H560" s="44">
        <f>G560/F560</f>
        <v>0.99394517176477259</v>
      </c>
    </row>
    <row r="561" spans="2:8" s="1" customFormat="1" ht="38.25" x14ac:dyDescent="0.2">
      <c r="B561" s="56"/>
      <c r="C561" s="56"/>
      <c r="D561" s="56"/>
      <c r="E561" s="39" t="s">
        <v>16</v>
      </c>
      <c r="F561" s="26">
        <f>SUM(F386,F443)</f>
        <v>26392617</v>
      </c>
      <c r="G561" s="26">
        <f>SUM(G386,G443)</f>
        <v>13283014</v>
      </c>
      <c r="H561" s="12">
        <f t="shared" ref="H561:H563" si="21">G561/F561</f>
        <v>0.5032852179834989</v>
      </c>
    </row>
    <row r="562" spans="2:8" s="3" customFormat="1" ht="12.75" x14ac:dyDescent="0.2">
      <c r="B562" s="53"/>
      <c r="C562" s="53"/>
      <c r="D562" s="53"/>
      <c r="E562" s="53" t="s">
        <v>17</v>
      </c>
      <c r="F562" s="54">
        <f>SUM(F385,F529,F551)</f>
        <v>392589255</v>
      </c>
      <c r="G562" s="54">
        <f>SUM(G385,G529,G551)</f>
        <v>401253591</v>
      </c>
      <c r="H562" s="12">
        <f t="shared" si="21"/>
        <v>1.0220697227182134</v>
      </c>
    </row>
    <row r="563" spans="2:8" s="3" customFormat="1" ht="12.75" x14ac:dyDescent="0.2">
      <c r="B563" s="53"/>
      <c r="C563" s="39"/>
      <c r="D563" s="39"/>
      <c r="E563" s="39" t="s">
        <v>18</v>
      </c>
      <c r="F563" s="54">
        <f>SUM(F442,F535)</f>
        <v>52137151</v>
      </c>
      <c r="G563" s="54">
        <f>SUM(G442,G535)</f>
        <v>40780073</v>
      </c>
      <c r="H563" s="12">
        <f t="shared" si="21"/>
        <v>0.78216918680500969</v>
      </c>
    </row>
    <row r="564" spans="2:8" x14ac:dyDescent="0.25">
      <c r="B564" s="3"/>
      <c r="C564" s="3"/>
      <c r="D564" s="3"/>
      <c r="E564" s="3"/>
      <c r="F564" s="3"/>
      <c r="G564" s="3"/>
      <c r="H564" s="3"/>
    </row>
    <row r="565" spans="2:8" x14ac:dyDescent="0.25">
      <c r="B565" s="3"/>
      <c r="C565" s="3"/>
      <c r="D565" s="3"/>
      <c r="E565" s="3"/>
      <c r="F565" s="3"/>
      <c r="G565" s="3"/>
      <c r="H565" s="3"/>
    </row>
  </sheetData>
  <autoFilter ref="D1:D565"/>
  <mergeCells count="21">
    <mergeCell ref="B531:D531"/>
    <mergeCell ref="B560:D560"/>
    <mergeCell ref="B387:D387"/>
    <mergeCell ref="B551:D551"/>
    <mergeCell ref="B553:D553"/>
    <mergeCell ref="B555:D555"/>
    <mergeCell ref="B557:D557"/>
    <mergeCell ref="B541:D541"/>
    <mergeCell ref="B442:D442"/>
    <mergeCell ref="B444:D444"/>
    <mergeCell ref="B538:D538"/>
    <mergeCell ref="B529:D529"/>
    <mergeCell ref="B445:D445"/>
    <mergeCell ref="B448:D448"/>
    <mergeCell ref="B537:D537"/>
    <mergeCell ref="B535:D535"/>
    <mergeCell ref="F1:H1"/>
    <mergeCell ref="B5:D5"/>
    <mergeCell ref="B8:D8"/>
    <mergeCell ref="B385:D385"/>
    <mergeCell ref="B3:H3"/>
  </mergeCells>
  <printOptions horizontalCentered="1"/>
  <pageMargins left="0.78740157480314965" right="0.78740157480314965" top="0.39370078740157483" bottom="0.39370078740157483" header="0.31496062992125984" footer="0.23622047244094491"/>
  <pageSetup scale="76" orientation="portrait" r:id="rId1"/>
  <headerFooter scaleWithDoc="0" alignWithMargins="0">
    <oddFooter>&amp;C&amp;"Arial,Normalny"&amp;10&amp;P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1</vt:lpstr>
      <vt:lpstr>'Załącznik nr 1'!Obszar_wydruku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2020-11-16T07:05:49Z</dcterms:modified>
</cp:coreProperties>
</file>