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Dochody" sheetId="1" r:id="rId1"/>
  </sheets>
  <definedNames>
    <definedName name="_xlnm.Print_Area" localSheetId="0">'Dochody'!$B$1:$I$359</definedName>
  </definedNames>
  <calcPr fullCalcOnLoad="1" fullPrecision="0"/>
</workbook>
</file>

<file path=xl/sharedStrings.xml><?xml version="1.0" encoding="utf-8"?>
<sst xmlns="http://schemas.openxmlformats.org/spreadsheetml/2006/main" count="716" uniqueCount="340">
  <si>
    <t>Dział</t>
  </si>
  <si>
    <t>Rozdział</t>
  </si>
  <si>
    <t>Paragraf</t>
  </si>
  <si>
    <t>Wyszczególnienie</t>
  </si>
  <si>
    <t>% wykonania</t>
  </si>
  <si>
    <t>1</t>
  </si>
  <si>
    <t>2</t>
  </si>
  <si>
    <t>3</t>
  </si>
  <si>
    <t>4</t>
  </si>
  <si>
    <t>6</t>
  </si>
  <si>
    <t>7</t>
  </si>
  <si>
    <t>010</t>
  </si>
  <si>
    <t>Rolnictwo i łowiectwo</t>
  </si>
  <si>
    <t>2110</t>
  </si>
  <si>
    <t>Dotacje celowe otrzymane z budżetu państwa na zadania bieżące z zakresu administracji rządowej oraz inne zadania zlecone ustawami realizowane przez powiat</t>
  </si>
  <si>
    <t>01095</t>
  </si>
  <si>
    <t>Pozostała działalność</t>
  </si>
  <si>
    <t>0970</t>
  </si>
  <si>
    <t>Wpływy z różnych dochodów</t>
  </si>
  <si>
    <t>2010</t>
  </si>
  <si>
    <t>Dotacje celowe otrzymane z budżetu państwa na realizację zadań bieżących z zakresu administracji rządowej oraz innych zadań zleconych gminie (związkom gmin) ustawami</t>
  </si>
  <si>
    <t>050</t>
  </si>
  <si>
    <t>Rybołówstwo i rybactwo</t>
  </si>
  <si>
    <t>05095</t>
  </si>
  <si>
    <t>0490</t>
  </si>
  <si>
    <t>Wpływy z innych lokalnych opłat pobieranych przez jednostki samorządu terytorialnego na podstawie odrębnych ustaw</t>
  </si>
  <si>
    <t>600</t>
  </si>
  <si>
    <t>Transport i łączność</t>
  </si>
  <si>
    <t>0580</t>
  </si>
  <si>
    <t>Grzywny i kary pieniężne od osób prawnych i innych jednostek organizacyjnych</t>
  </si>
  <si>
    <t>0690</t>
  </si>
  <si>
    <t>Wpływy z różnych opłat</t>
  </si>
  <si>
    <t>60004</t>
  </si>
  <si>
    <t>Lokalny transport zbiorowy</t>
  </si>
  <si>
    <t>0920</t>
  </si>
  <si>
    <t>Pozostałe odsetki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</si>
  <si>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</si>
  <si>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</si>
  <si>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6209</t>
  </si>
  <si>
    <t>60015</t>
  </si>
  <si>
    <t>Drogi publiczne w miastach na prawach powiatu (w rozdziale nie ujmuje się wydatków na drogi gminne)</t>
  </si>
  <si>
    <t>Grzywny i kary – osób prywatnych i jednostek organizacyjnych</t>
  </si>
  <si>
    <t>60016</t>
  </si>
  <si>
    <t>Drogi publiczne gminne</t>
  </si>
  <si>
    <t>630</t>
  </si>
  <si>
    <t>Turystyka</t>
  </si>
  <si>
    <t>63003</t>
  </si>
  <si>
    <t>Zadania w zakresie upowszechniania turystyki</t>
  </si>
  <si>
    <t>63095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</si>
  <si>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</si>
  <si>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</si>
  <si>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</si>
  <si>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</si>
  <si>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</si>
  <si>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</si>
  <si>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</si>
  <si>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</si>
  <si>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0770</t>
  </si>
  <si>
    <t>Wpłaty z tytułu odpłatnego nabycia prawa własności oraz prawa użytkowania wieczystego nieruchomości</t>
  </si>
  <si>
    <t>0780</t>
  </si>
  <si>
    <t>Dochody ze zbycia praw majątkowych</t>
  </si>
  <si>
    <t>2360</t>
  </si>
  <si>
    <t>Dochody jednostek samorządu terytorialnego związane z realizacją zadań z zakresu administracji rządowej oraz innych zadań zleconych ustawami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</si>
  <si>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</si>
  <si>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</si>
  <si>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</si>
  <si>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</si>
  <si>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</si>
  <si>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</si>
  <si>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</si>
  <si>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</si>
  <si>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Rozliczenia z lat ubiegłych</t>
  </si>
  <si>
    <t>71035</t>
  </si>
  <si>
    <t>Cmentarze</t>
  </si>
  <si>
    <t>2020</t>
  </si>
  <si>
    <t>Dotacje celowe otrzymane z budżetu państwa na zadania bieżące realizowane przez gminę na podstawie porozumień z organami administracji rządowej</t>
  </si>
  <si>
    <t>71095</t>
  </si>
  <si>
    <t>750</t>
  </si>
  <si>
    <t>Administracja publiczna</t>
  </si>
  <si>
    <t>75011</t>
  </si>
  <si>
    <t>Urzędy wojewódzkie</t>
  </si>
  <si>
    <t>75023</t>
  </si>
  <si>
    <t>Urzędy gmin (miast i miast na prawach powiatu)</t>
  </si>
  <si>
    <t>0870</t>
  </si>
  <si>
    <t>Sprzedaż składników majątkowych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</si>
  <si>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</si>
  <si>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</si>
  <si>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2009</t>
  </si>
  <si>
    <t>75045</t>
  </si>
  <si>
    <t>Kwalifikacja wojskowa</t>
  </si>
  <si>
    <t>75095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</si>
  <si>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</si>
  <si>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</si>
  <si>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</si>
  <si>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</si>
  <si>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</si>
  <si>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</si>
  <si>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75411</t>
  </si>
  <si>
    <t>Komendy powiatowe Państwowej Straży Pożarnej</t>
  </si>
  <si>
    <t>Dochody jednostek samorządu terytorialnego związane z realizacją zadań zleconych</t>
  </si>
  <si>
    <t>75416</t>
  </si>
  <si>
    <t>Straż gminna (miejska)</t>
  </si>
  <si>
    <t>0570</t>
  </si>
  <si>
    <t>Grzywny, mandaty i inne kary pieniężne od osób fizycznych</t>
  </si>
  <si>
    <t>75495</t>
  </si>
  <si>
    <t>Grzywny i inne kary pieniężne od osób prawnych i innych jednostek organizacyjnych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</si>
  <si>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</si>
  <si>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</si>
  <si>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</si>
  <si>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</si>
  <si>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</si>
  <si>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</si>
  <si>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</si>
  <si>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</si>
  <si>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</si>
  <si>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</si>
  <si>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</si>
  <si>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</si>
  <si>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</si>
  <si>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</si>
  <si>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</si>
  <si>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</si>
  <si>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</si>
  <si>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Podatek od czynności cywilnoprawnych</t>
  </si>
  <si>
    <t>2680</t>
  </si>
  <si>
    <t>Rekompensaty utraconych dochodów w podatkach i opłatach lokalnych</t>
  </si>
  <si>
    <t>75616</t>
  </si>
  <si>
    <t>Wpływy z podatku rolnego, podatku leśnego, podatku od spadków i darowizn, podatku od czynności cywilno – prawnych oraz podatków i opłat lokalnych od osób fizycznych</t>
  </si>
  <si>
    <t>0330</t>
  </si>
  <si>
    <t>Podatek leśny</t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</si>
  <si>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</si>
  <si>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</si>
  <si>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</si>
  <si>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</si>
  <si>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</si>
  <si>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</si>
  <si>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</si>
  <si>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</si>
  <si>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</si>
  <si>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</si>
  <si>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0420</t>
  </si>
  <si>
    <t>Wpływy z opłaty komunikacyjnej</t>
  </si>
  <si>
    <t>0480</t>
  </si>
  <si>
    <t>Wpływy z opłat za zezwolenia na sprzedaż alkoholu</t>
  </si>
  <si>
    <t>0590</t>
  </si>
  <si>
    <t>Wpływy z opłat za koncesje i licencje</t>
  </si>
  <si>
    <t>75619</t>
  </si>
  <si>
    <t>Wpływy z różnych rozliczeń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</si>
  <si>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</si>
  <si>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</si>
  <si>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</si>
  <si>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</si>
  <si>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</si>
  <si>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</si>
  <si>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75622</t>
  </si>
  <si>
    <t>Udziały powiatów w podatkach stanowiących dochód budżetu państwa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</si>
  <si>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</si>
  <si>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</si>
  <si>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</si>
  <si>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</si>
  <si>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</si>
  <si>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</si>
  <si>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75802</t>
  </si>
  <si>
    <t>Uzupełnienie subwencji ogólnej dla jednostek samorządu terytorialnego</t>
  </si>
  <si>
    <t>75803</t>
  </si>
  <si>
    <t>Część wyrównawcza subwencji ogólnej dla powiatów</t>
  </si>
  <si>
    <t>75807</t>
  </si>
  <si>
    <t>Część wyrównawcza subwencji ogólnej dla gmin</t>
  </si>
  <si>
    <t>75814</t>
  </si>
  <si>
    <t>Różne rozliczenia finansowe</t>
  </si>
  <si>
    <t>2990</t>
  </si>
  <si>
    <t>Wpłata środków finansowych z niewykorzystanych w terminie wydatków, które nie wygasają z upływem roku budżetowego</t>
  </si>
  <si>
    <t>6680</t>
  </si>
  <si>
    <t>75815</t>
  </si>
  <si>
    <t>Wpływy do wyjaśnienia</t>
  </si>
  <si>
    <t>2980</t>
  </si>
  <si>
    <t>75831</t>
  </si>
  <si>
    <t>Część równoważąca subwencji ogólnej dla gmin</t>
  </si>
  <si>
    <t>75832</t>
  </si>
  <si>
    <t>Część równoważąca subwencji ogólnej dla powiatów</t>
  </si>
  <si>
    <t>801</t>
  </si>
  <si>
    <t>Oświata i wychowanie</t>
  </si>
  <si>
    <t>80101</t>
  </si>
  <si>
    <t>Szkoły podstawowe</t>
  </si>
  <si>
    <t>6260</t>
  </si>
  <si>
    <t>Dotacje otrzymane z państwowych funduszy celowych na finansowanie lub dofinansowanie kosztów realizacji inwestycji i zakupów inwestycyjnych jednostek sektora finansów publicznych</t>
  </si>
  <si>
    <t>80102</t>
  </si>
  <si>
    <t>Szkoły podstawowe specjalne</t>
  </si>
  <si>
    <t>80104</t>
  </si>
  <si>
    <t xml:space="preserve">Przedszkola </t>
  </si>
  <si>
    <t>0830</t>
  </si>
  <si>
    <t>Wpływy z usług</t>
  </si>
  <si>
    <t>2310</t>
  </si>
  <si>
    <t>Dotacje celowe otrzymane z gminy na zadania bieżące realizowane na podstawie porozumień (umów) między jednostkami samorządu terytorialnego</t>
  </si>
  <si>
    <t>80110</t>
  </si>
  <si>
    <t>Gimnazja</t>
  </si>
  <si>
    <t>Grzywny, mandaty i inne kary pieniężne od ludności</t>
  </si>
  <si>
    <t>Wpływy ze sprzedaży składników majątkowych</t>
  </si>
  <si>
    <t>80120</t>
  </si>
  <si>
    <t>Licea ogólnokształcące</t>
  </si>
  <si>
    <t>80130</t>
  </si>
  <si>
    <t>Szkoły zawodowe</t>
  </si>
  <si>
    <t>80140</t>
  </si>
  <si>
    <t>Centra kształcenia ustawicznego i praktycznego oraz ośrodki dokształcania zawodowego</t>
  </si>
  <si>
    <t>80142</t>
  </si>
  <si>
    <t>Ośrodki szkolenia, dokształcania i doskonalenia kadr</t>
  </si>
  <si>
    <t>80148</t>
  </si>
  <si>
    <t>Stołówki szkolne i przedszkolne</t>
  </si>
  <si>
    <t>80195</t>
  </si>
  <si>
    <t>2030</t>
  </si>
  <si>
    <t>Dotacje celowe otrzymane z budżetu państwa na realizację własnych zadań bieżących gmin (związków gmin)</t>
  </si>
  <si>
    <t>2130</t>
  </si>
  <si>
    <t>Dotacje celowe otrzymane z budżetu państwa na realizację bieżących zadań własnych powiatu</t>
  </si>
  <si>
    <t>2703</t>
  </si>
  <si>
    <t>Środki na dofinansowanie własnych zadań bieżących gmin (związków gmin), powiatów (związków powiatów), samorządów województw, pozyskane z innych źródeł</t>
  </si>
  <si>
    <t>851</t>
  </si>
  <si>
    <t>Ochrona zdrowia</t>
  </si>
  <si>
    <t>85154</t>
  </si>
  <si>
    <t>Przeciwdziałanie alkoholizmowi</t>
  </si>
  <si>
    <t>85156</t>
  </si>
  <si>
    <t>Składki na ubezpieczenie zdrowotne oraz świadczenia dla osób nie objętych obowiązkiem ubezpieczenia zdrowotnego</t>
  </si>
  <si>
    <t>85195</t>
  </si>
  <si>
    <t>852</t>
  </si>
  <si>
    <t>Pomoc społeczna</t>
  </si>
  <si>
    <t>85201</t>
  </si>
  <si>
    <t>Placówki opiekuńczo-wychowawcze</t>
  </si>
  <si>
    <t>0680</t>
  </si>
  <si>
    <t>2320</t>
  </si>
  <si>
    <t>Dotacje celowe otrzymane z powiatu na zadania bieżące realizowane na podstawie porozumień (umów) między jednostkami samorządu terytorialnego</t>
  </si>
  <si>
    <t>85202</t>
  </si>
  <si>
    <t>Domy pomocy społecznej</t>
  </si>
  <si>
    <t>85203</t>
  </si>
  <si>
    <t>Ośrodki wsparcia</t>
  </si>
  <si>
    <t>6310</t>
  </si>
  <si>
    <t>Dotacje celowe otrzymane z budżetu państwa na inwestycje i zakupy inwestycyjne z zakresu administracji rządowej oraz innych zadań zleconych gminom ustawami</t>
  </si>
  <si>
    <t>85204</t>
  </si>
  <si>
    <t>Rodziny zastępcze</t>
  </si>
  <si>
    <t>85205</t>
  </si>
  <si>
    <t>Zadania w zakresie przeciwdziałania przemocy w rodzinie</t>
  </si>
  <si>
    <t>85206</t>
  </si>
  <si>
    <t>85212</t>
  </si>
  <si>
    <t>Świadczenia rodzinne, świadczenia z funduszu alimentacyjnego oraz składki na ubezpieczenia emerytalne i rentowe z ubezpieczenia społecznego</t>
  </si>
  <si>
    <t>0900</t>
  </si>
  <si>
    <t>Odsetki od dotacji oraz płatności: wykorzystanych niezgodnie z przeznaczeniem lub wykorzystanych z naruszeniem procedur, o których mowa w art. 184 ustawy, pobranych nienależnie lub w nadmiernej wysokości</t>
  </si>
  <si>
    <t>2910</t>
  </si>
  <si>
    <t xml:space="preserve">Wpływy ze zwrotów dotacji oraz płatności, w tym wykorzystanych niezgodnie z przeznaczeniem lub wykorzystanych z naruszeniem procedur, o których mowa w art.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</si>
  <si>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</si>
  <si>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</si>
  <si>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Zwrot dotacji, w tym wykorzystanych niezgodnie z przeznaczeniem</t>
  </si>
  <si>
    <t>85214</t>
  </si>
  <si>
    <t>Zasiłki i pomoc w naturze oraz składki na ubezpieczenia emerytalne i rentowe</t>
  </si>
  <si>
    <t>85216</t>
  </si>
  <si>
    <t>Zasiłki stałe</t>
  </si>
  <si>
    <t>85219</t>
  </si>
  <si>
    <t>Ośrodki pomocy społecznej</t>
  </si>
  <si>
    <t>85220</t>
  </si>
  <si>
    <t>Jednostki specjalistycznego poradnictwa, mieszkania chronione i ośrodki interwencji kryzysowej</t>
  </si>
  <si>
    <t>85228</t>
  </si>
  <si>
    <t>Usługi opiekuńcze i specjalistyczne usługi opiekuńcze</t>
  </si>
  <si>
    <t>85231</t>
  </si>
  <si>
    <t>Pomoc dla cudzoziemców</t>
  </si>
  <si>
    <t>85295</t>
  </si>
  <si>
    <t>2440</t>
  </si>
  <si>
    <t>Dotacje otrzymane z państwowych funduszy celowych na realizację zadań bieżących jednostek sektora finansów publicznych</t>
  </si>
  <si>
    <t>853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</si>
  <si>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</si>
  <si>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</si>
  <si>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</si>
  <si>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</si>
  <si>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</si>
  <si>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85395</t>
  </si>
  <si>
    <t>854</t>
  </si>
  <si>
    <t>Edukacyjna opieka wychowawcza</t>
  </si>
  <si>
    <t>85406</t>
  </si>
  <si>
    <t>Poradnie psychologiczno-pedagogiczne, w tym poradnie specjalistyczne</t>
  </si>
  <si>
    <t>85410</t>
  </si>
  <si>
    <t>Internaty i bursy szkolne</t>
  </si>
  <si>
    <t>85415</t>
  </si>
  <si>
    <t>Pomoc materialna dla uczniów</t>
  </si>
  <si>
    <t>900</t>
  </si>
  <si>
    <t>Gospodarka komunalna i ochrona środowiska</t>
  </si>
  <si>
    <t>90002</t>
  </si>
  <si>
    <t>Gospodarka odpadami</t>
  </si>
  <si>
    <t>90019</t>
  </si>
  <si>
    <t>Wpływy i wydatki związane z gromadzeniem środków z opłat i kar za korzystanie ze środowiska</t>
  </si>
  <si>
    <t>90020</t>
  </si>
  <si>
    <t>Wpływy i wydatki związane z gromadzeniem środków z opłat produktowych</t>
  </si>
  <si>
    <t>0400</t>
  </si>
  <si>
    <t>Wpływy z opłaty produktowej</t>
  </si>
  <si>
    <t>90095</t>
  </si>
  <si>
    <t>0740</t>
  </si>
  <si>
    <t>Wpływy z dywidend</t>
  </si>
  <si>
    <t>921</t>
  </si>
  <si>
    <t>Kultura i ochrona dziedzictwa narodowego</t>
  </si>
  <si>
    <t>92106</t>
  </si>
  <si>
    <t>Teatry</t>
  </si>
  <si>
    <t>92116</t>
  </si>
  <si>
    <t>Biblioteki</t>
  </si>
  <si>
    <t>92120</t>
  </si>
  <si>
    <t>Ochrona zabytków i opieka nad zabytkami</t>
  </si>
  <si>
    <t>926</t>
  </si>
  <si>
    <t>Kultura fizyczna</t>
  </si>
  <si>
    <t>92604</t>
  </si>
  <si>
    <t>Instytucje kultury fizycznej</t>
  </si>
  <si>
    <t>92695</t>
  </si>
  <si>
    <t>RAZEM</t>
  </si>
  <si>
    <t>Wspieranie rodziny</t>
  </si>
  <si>
    <t>6430</t>
  </si>
  <si>
    <t>nazwa</t>
  </si>
  <si>
    <t>6280</t>
  </si>
  <si>
    <t>60095</t>
  </si>
  <si>
    <t>71004</t>
  </si>
  <si>
    <t>720</t>
  </si>
  <si>
    <t>72095</t>
  </si>
  <si>
    <t>2337</t>
  </si>
  <si>
    <t>6637</t>
  </si>
  <si>
    <t>6320</t>
  </si>
  <si>
    <t>6180</t>
  </si>
  <si>
    <t>90015</t>
  </si>
  <si>
    <t>2460</t>
  </si>
  <si>
    <t>92195</t>
  </si>
  <si>
    <t>92605</t>
  </si>
  <si>
    <t>Plan na 01.01.2013 r.</t>
  </si>
  <si>
    <t>Plan na 30.06.2013 r.</t>
  </si>
  <si>
    <t>Wykonanie na 30.06.2013 r.</t>
  </si>
  <si>
    <t>Wykonanie dochodów budżetu miasta Łomża na 30.06.2013r.</t>
  </si>
  <si>
    <t>Zadania w zakresie kultury fizycznej i sportu</t>
  </si>
  <si>
    <t>Środki otrzymane od pozostałych jednostek zaliczanych do sektora finansów publicznych na realizację zadań bieżących jednostek zaliczanych do sektora finansów publicznych</t>
  </si>
  <si>
    <t>Oświetlenie ulic, placów i dróg</t>
  </si>
  <si>
    <t>Wpływy z innych lokalnych opłat pobieranych przez jst na podstawie odrębnych ustaw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</si>
  <si>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</si>
  <si>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Wpływy od rodziców z tytułu odpłatności za utrzymanie dzieci (wychowanków) w placówkach opiekuńczo - wychowawczych i w rodzinach zastępczych</t>
  </si>
  <si>
    <t>Środki na inwestycje na drogach publicznych powiatowych i wojewódzkich oraz na drogach powiatowych, wojewódzkich i krajowych w granicach miast na prawach powiatu</t>
  </si>
  <si>
    <t>Dotacje celowe otrzymane z budżetu państwa na realizację inwestycji i zakupów inwestycyjnych własnych powiatu</t>
  </si>
  <si>
    <t>Dotacje celowe otrzymane z budżetu państwa na inwestycje i zakupy inwestycyjne realizowane przez gminę na podstawie porozumień z organami administracji rządowej</t>
  </si>
  <si>
    <t>Dotacje celowe otrzymane z samorządu województwa na inwestycje i zakupy inwestycyjne realizowane na podstawie porozumień (umów) między jst</t>
  </si>
  <si>
    <t>Dotacje celowe otrzymane z samorządu województwa na zadania bieżące realizowane na podstawie porozumień (umów) między jst</t>
  </si>
  <si>
    <t>Plany zagospodarowania przestrzennego</t>
  </si>
  <si>
    <t>Informatyka</t>
  </si>
  <si>
    <t>Załącznik Nr 1
do Zarządzenia Nr 176/13
Prezydenta Miasta Łomża
z dnia 16 sierpnia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</si>
</sst>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10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 wrapText="1"/>
    </xf>
    <xf numFmtId="10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4" xfId="0" applyNumberFormat="1" applyFont="1" applyFill="1" applyBorder="1" applyAlignment="1" applyProtection="1">
      <alignment horizontal="left" vertical="center" wrapText="1"/>
      <protection locked="0"/>
    </xf>
    <xf numFmtId="3" fontId="8" fillId="34" borderId="14" xfId="0" applyNumberFormat="1" applyFont="1" applyFill="1" applyBorder="1" applyAlignment="1" applyProtection="1">
      <alignment horizontal="right" vertical="center" wrapText="1"/>
      <protection locked="0"/>
    </xf>
    <xf numFmtId="4" fontId="8" fillId="34" borderId="14" xfId="0" applyNumberFormat="1" applyFont="1" applyFill="1" applyBorder="1" applyAlignment="1" applyProtection="1">
      <alignment horizontal="right" vertical="center" wrapText="1"/>
      <protection locked="0"/>
    </xf>
    <xf numFmtId="10" fontId="8" fillId="34" borderId="15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35" borderId="14" xfId="0" applyNumberFormat="1" applyFont="1" applyFill="1" applyBorder="1" applyAlignment="1" applyProtection="1">
      <alignment horizontal="left" vertical="center" wrapText="1"/>
      <protection locked="0"/>
    </xf>
    <xf numFmtId="3" fontId="9" fillId="35" borderId="14" xfId="0" applyNumberFormat="1" applyFont="1" applyFill="1" applyBorder="1" applyAlignment="1" applyProtection="1">
      <alignment horizontal="right" vertical="center" wrapText="1"/>
      <protection locked="0"/>
    </xf>
    <xf numFmtId="4" fontId="9" fillId="35" borderId="14" xfId="0" applyNumberFormat="1" applyFont="1" applyFill="1" applyBorder="1" applyAlignment="1" applyProtection="1">
      <alignment horizontal="right" vertical="center" wrapText="1"/>
      <protection locked="0"/>
    </xf>
    <xf numFmtId="10" fontId="9" fillId="35" borderId="15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4" xfId="0" applyNumberFormat="1" applyFont="1" applyFill="1" applyBorder="1" applyAlignment="1" applyProtection="1">
      <alignment horizontal="left" vertical="center" wrapText="1"/>
      <protection locked="0"/>
    </xf>
    <xf numFmtId="3" fontId="9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4" xfId="0" applyNumberFormat="1" applyFont="1" applyFill="1" applyBorder="1" applyAlignment="1" applyProtection="1">
      <alignment horizontal="right" vertical="center" wrapText="1"/>
      <protection locked="0"/>
    </xf>
    <xf numFmtId="10" fontId="9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9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14" xfId="0" applyNumberFormat="1" applyFont="1" applyFill="1" applyBorder="1" applyAlignment="1" applyProtection="1">
      <alignment horizontal="right" vertical="center" wrapText="1"/>
      <protection locked="0"/>
    </xf>
    <xf numFmtId="10" fontId="9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9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37" borderId="0" xfId="0" applyFont="1" applyFill="1" applyAlignment="1">
      <alignment/>
    </xf>
    <xf numFmtId="49" fontId="9" fillId="36" borderId="14" xfId="0" applyNumberFormat="1" applyFont="1" applyFill="1" applyBorder="1" applyAlignment="1" applyProtection="1">
      <alignment horizontal="left" vertical="center" wrapText="1"/>
      <protection locked="0"/>
    </xf>
    <xf numFmtId="3" fontId="9" fillId="36" borderId="14" xfId="0" applyNumberFormat="1" applyFont="1" applyFill="1" applyBorder="1" applyAlignment="1" applyProtection="1">
      <alignment horizontal="right" vertical="center" wrapText="1"/>
      <protection locked="0"/>
    </xf>
    <xf numFmtId="4" fontId="9" fillId="36" borderId="14" xfId="0" applyNumberFormat="1" applyFont="1" applyFill="1" applyBorder="1" applyAlignment="1" applyProtection="1">
      <alignment horizontal="right" vertical="center" wrapText="1"/>
      <protection locked="0"/>
    </xf>
    <xf numFmtId="10" fontId="9" fillId="36" borderId="15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38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38" borderId="14" xfId="0" applyNumberFormat="1" applyFont="1" applyFill="1" applyBorder="1" applyAlignment="1" applyProtection="1">
      <alignment horizontal="left" vertical="center" wrapText="1"/>
      <protection locked="0"/>
    </xf>
    <xf numFmtId="3" fontId="9" fillId="38" borderId="14" xfId="0" applyNumberFormat="1" applyFont="1" applyFill="1" applyBorder="1" applyAlignment="1" applyProtection="1">
      <alignment horizontal="right" vertical="center" wrapText="1"/>
      <protection locked="0"/>
    </xf>
    <xf numFmtId="4" fontId="9" fillId="38" borderId="14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4" xfId="0" applyNumberFormat="1" applyFont="1" applyFill="1" applyBorder="1" applyAlignment="1" applyProtection="1">
      <alignment horizontal="left" vertical="center" wrapText="1"/>
      <protection locked="0"/>
    </xf>
    <xf numFmtId="3" fontId="8" fillId="36" borderId="14" xfId="0" applyNumberFormat="1" applyFont="1" applyFill="1" applyBorder="1" applyAlignment="1" applyProtection="1">
      <alignment horizontal="right" vertical="center" wrapText="1"/>
      <protection locked="0"/>
    </xf>
    <xf numFmtId="4" fontId="8" fillId="36" borderId="14" xfId="0" applyNumberFormat="1" applyFont="1" applyFill="1" applyBorder="1" applyAlignment="1" applyProtection="1">
      <alignment horizontal="right" vertical="center" wrapText="1"/>
      <protection locked="0"/>
    </xf>
    <xf numFmtId="49" fontId="9" fillId="39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39" borderId="14" xfId="0" applyNumberFormat="1" applyFont="1" applyFill="1" applyBorder="1" applyAlignment="1" applyProtection="1">
      <alignment horizontal="left" vertical="center" wrapText="1"/>
      <protection locked="0"/>
    </xf>
    <xf numFmtId="3" fontId="9" fillId="39" borderId="14" xfId="0" applyNumberFormat="1" applyFont="1" applyFill="1" applyBorder="1" applyAlignment="1" applyProtection="1">
      <alignment horizontal="right" vertical="center" wrapText="1"/>
      <protection locked="0"/>
    </xf>
    <xf numFmtId="4" fontId="9" fillId="39" borderId="14" xfId="0" applyNumberFormat="1" applyFont="1" applyFill="1" applyBorder="1" applyAlignment="1" applyProtection="1">
      <alignment horizontal="right" vertical="center" wrapText="1"/>
      <protection locked="0"/>
    </xf>
    <xf numFmtId="10" fontId="9" fillId="40" borderId="15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14" xfId="0" applyNumberFormat="1" applyFont="1" applyFill="1" applyBorder="1" applyAlignment="1" applyProtection="1">
      <alignment horizontal="left" vertical="center" wrapText="1"/>
      <protection locked="0"/>
    </xf>
    <xf numFmtId="0" fontId="9" fillId="38" borderId="0" xfId="0" applyFont="1" applyFill="1" applyAlignment="1">
      <alignment/>
    </xf>
    <xf numFmtId="10" fontId="9" fillId="39" borderId="15" xfId="0" applyNumberFormat="1" applyFont="1" applyFill="1" applyBorder="1" applyAlignment="1" applyProtection="1">
      <alignment horizontal="right" vertical="center" wrapText="1"/>
      <protection locked="0"/>
    </xf>
    <xf numFmtId="3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10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49" fontId="9" fillId="33" borderId="16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CCC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7"/>
  <sheetViews>
    <sheetView tabSelected="1" zoomScale="85" zoomScaleNormal="85" zoomScalePageLayoutView="0" workbookViewId="0" topLeftCell="A1">
      <selection activeCell="E15" sqref="E15"/>
    </sheetView>
  </sheetViews>
  <sheetFormatPr defaultColWidth="11.625" defaultRowHeight="12.75" outlineLevelRow="3"/>
  <cols>
    <col min="1" max="1" width="7.25390625" style="1" customWidth="1"/>
    <col min="2" max="4" width="10.125" style="1" customWidth="1"/>
    <col min="5" max="5" width="56.125" style="1" customWidth="1"/>
    <col min="6" max="7" width="15.875" style="1" customWidth="1"/>
    <col min="8" max="8" width="18.625" style="1" customWidth="1"/>
    <col min="9" max="9" width="15.875" style="2" customWidth="1"/>
    <col min="10" max="16384" width="11.625" style="3" customWidth="1"/>
  </cols>
  <sheetData>
    <row r="1" spans="1:9" ht="60" customHeight="1">
      <c r="A1" s="4"/>
      <c r="H1" s="66" t="s">
        <v>339</v>
      </c>
      <c r="I1" s="66"/>
    </row>
    <row r="2" ht="15.75" customHeight="1">
      <c r="A2" s="4"/>
    </row>
    <row r="3" ht="15.75" customHeight="1">
      <c r="A3" s="4"/>
    </row>
    <row r="4" spans="1:9" ht="27" customHeight="1">
      <c r="A4" s="4"/>
      <c r="B4" s="67" t="s">
        <v>325</v>
      </c>
      <c r="C4" s="67"/>
      <c r="D4" s="67"/>
      <c r="E4" s="67"/>
      <c r="F4" s="67"/>
      <c r="G4" s="67"/>
      <c r="H4" s="67"/>
      <c r="I4" s="67"/>
    </row>
    <row r="5" spans="1:2" ht="11.25" customHeight="1">
      <c r="A5" s="4"/>
      <c r="B5" s="5"/>
    </row>
    <row r="6" ht="13.5" customHeight="1">
      <c r="A6" s="4"/>
    </row>
    <row r="7" spans="2:9" ht="30">
      <c r="B7" s="6" t="s">
        <v>0</v>
      </c>
      <c r="C7" s="7" t="s">
        <v>1</v>
      </c>
      <c r="D7" s="7" t="s">
        <v>2</v>
      </c>
      <c r="E7" s="7" t="s">
        <v>3</v>
      </c>
      <c r="F7" s="8" t="s">
        <v>322</v>
      </c>
      <c r="G7" s="7" t="s">
        <v>323</v>
      </c>
      <c r="H7" s="7" t="s">
        <v>324</v>
      </c>
      <c r="I7" s="9" t="s">
        <v>4</v>
      </c>
    </row>
    <row r="8" spans="2:9" ht="12">
      <c r="B8" s="10" t="s">
        <v>5</v>
      </c>
      <c r="C8" s="11" t="s">
        <v>6</v>
      </c>
      <c r="D8" s="11" t="s">
        <v>7</v>
      </c>
      <c r="E8" s="11" t="s">
        <v>8</v>
      </c>
      <c r="F8" s="12">
        <v>5</v>
      </c>
      <c r="G8" s="11" t="s">
        <v>9</v>
      </c>
      <c r="H8" s="11" t="s">
        <v>10</v>
      </c>
      <c r="I8" s="13">
        <v>8</v>
      </c>
    </row>
    <row r="9" spans="2:9" ht="15.75">
      <c r="B9" s="14" t="s">
        <v>11</v>
      </c>
      <c r="C9" s="15"/>
      <c r="D9" s="15"/>
      <c r="E9" s="16" t="s">
        <v>12</v>
      </c>
      <c r="F9" s="17">
        <f>SUBTOTAL(9,F10:F11)</f>
        <v>0</v>
      </c>
      <c r="G9" s="17">
        <f>SUBTOTAL(9,G10:G11)</f>
        <v>14199</v>
      </c>
      <c r="H9" s="18">
        <f>SUBTOTAL(9,H10:H11)</f>
        <v>14198.47</v>
      </c>
      <c r="I9" s="19">
        <f aca="true" t="shared" si="0" ref="I9:I70">IF(G9&lt;&gt;0,H9/G9,"─")</f>
        <v>1</v>
      </c>
    </row>
    <row r="10" spans="2:9" ht="15" outlineLevel="1">
      <c r="B10" s="20"/>
      <c r="C10" s="21" t="s">
        <v>15</v>
      </c>
      <c r="D10" s="21"/>
      <c r="E10" s="22" t="s">
        <v>16</v>
      </c>
      <c r="F10" s="23">
        <f>SUBTOTAL(9,F11:F11)</f>
        <v>0</v>
      </c>
      <c r="G10" s="23">
        <f>SUBTOTAL(9,G11:G11)</f>
        <v>14199</v>
      </c>
      <c r="H10" s="24">
        <f>SUBTOTAL(9,H11:H11)</f>
        <v>14198.47</v>
      </c>
      <c r="I10" s="25">
        <f t="shared" si="0"/>
        <v>1</v>
      </c>
    </row>
    <row r="11" spans="2:9" ht="60" outlineLevel="2">
      <c r="B11" s="20"/>
      <c r="C11" s="26"/>
      <c r="D11" s="26" t="s">
        <v>19</v>
      </c>
      <c r="E11" s="27" t="s">
        <v>20</v>
      </c>
      <c r="F11" s="28">
        <v>0</v>
      </c>
      <c r="G11" s="28">
        <v>14199</v>
      </c>
      <c r="H11" s="29">
        <v>14198.47</v>
      </c>
      <c r="I11" s="30">
        <f t="shared" si="0"/>
        <v>1</v>
      </c>
    </row>
    <row r="12" spans="2:9" ht="15.75">
      <c r="B12" s="14" t="s">
        <v>21</v>
      </c>
      <c r="C12" s="15"/>
      <c r="D12" s="15"/>
      <c r="E12" s="16" t="s">
        <v>22</v>
      </c>
      <c r="F12" s="17">
        <f>SUM(F13)</f>
        <v>2000</v>
      </c>
      <c r="G12" s="17">
        <f>SUM(G13)</f>
        <v>2000</v>
      </c>
      <c r="H12" s="18">
        <f>SUM(H13)</f>
        <v>1080</v>
      </c>
      <c r="I12" s="19">
        <f t="shared" si="0"/>
        <v>0.54</v>
      </c>
    </row>
    <row r="13" spans="2:9" ht="15" outlineLevel="1">
      <c r="B13" s="20"/>
      <c r="C13" s="21" t="s">
        <v>23</v>
      </c>
      <c r="D13" s="21"/>
      <c r="E13" s="22" t="s">
        <v>16</v>
      </c>
      <c r="F13" s="23">
        <f>SUBTOTAL(9,F14)</f>
        <v>2000</v>
      </c>
      <c r="G13" s="23">
        <f>SUBTOTAL(9,G14)</f>
        <v>2000</v>
      </c>
      <c r="H13" s="24">
        <f>SUBTOTAL(9,H14)</f>
        <v>1080</v>
      </c>
      <c r="I13" s="25">
        <f t="shared" si="0"/>
        <v>0.54</v>
      </c>
    </row>
    <row r="14" spans="2:9" ht="45" outlineLevel="2">
      <c r="B14" s="20"/>
      <c r="C14" s="26"/>
      <c r="D14" s="26" t="s">
        <v>24</v>
      </c>
      <c r="E14" s="27" t="s">
        <v>25</v>
      </c>
      <c r="F14" s="28">
        <v>2000</v>
      </c>
      <c r="G14" s="28">
        <v>2000</v>
      </c>
      <c r="H14" s="29">
        <v>1080</v>
      </c>
      <c r="I14" s="30">
        <f t="shared" si="0"/>
        <v>0.54</v>
      </c>
    </row>
    <row r="15" spans="2:9" ht="15.75">
      <c r="B15" s="14" t="s">
        <v>26</v>
      </c>
      <c r="C15" s="15"/>
      <c r="D15" s="15"/>
      <c r="E15" s="16" t="s">
        <v>27</v>
      </c>
      <c r="F15" s="17">
        <f>SUM(F16+F18+F22+F27)</f>
        <v>21790494</v>
      </c>
      <c r="G15" s="17">
        <f>SUM(G16+G18+G22+G27)</f>
        <v>22203180</v>
      </c>
      <c r="H15" s="18">
        <f>SUM(H16+H18+H22+H27)</f>
        <v>2720015.69</v>
      </c>
      <c r="I15" s="19">
        <f t="shared" si="0"/>
        <v>0.1225</v>
      </c>
    </row>
    <row r="16" spans="2:9" ht="15" outlineLevel="1">
      <c r="B16" s="20"/>
      <c r="C16" s="21" t="s">
        <v>32</v>
      </c>
      <c r="D16" s="21"/>
      <c r="E16" s="22" t="s">
        <v>33</v>
      </c>
      <c r="F16" s="23">
        <f>SUBTOTAL(9,F17:F17)</f>
        <v>0</v>
      </c>
      <c r="G16" s="23">
        <f>SUBTOTAL(9,G17:G17)</f>
        <v>67556</v>
      </c>
      <c r="H16" s="24">
        <f>SUBTOTAL(9,H17:H17)</f>
        <v>67556.24</v>
      </c>
      <c r="I16" s="25">
        <f t="shared" si="0"/>
        <v>1</v>
      </c>
    </row>
    <row r="17" spans="2:9" ht="15" outlineLevel="2">
      <c r="B17" s="20"/>
      <c r="C17" s="31"/>
      <c r="D17" s="31" t="s">
        <v>17</v>
      </c>
      <c r="E17" s="32" t="s">
        <v>18</v>
      </c>
      <c r="F17" s="33">
        <v>0</v>
      </c>
      <c r="G17" s="33">
        <v>67556</v>
      </c>
      <c r="H17" s="34">
        <v>67556.24</v>
      </c>
      <c r="I17" s="35">
        <f t="shared" si="0"/>
        <v>1</v>
      </c>
    </row>
    <row r="18" spans="2:9" ht="30" outlineLevel="1">
      <c r="B18" s="20"/>
      <c r="C18" s="21" t="s">
        <v>39</v>
      </c>
      <c r="D18" s="21"/>
      <c r="E18" s="22" t="s">
        <v>40</v>
      </c>
      <c r="F18" s="23">
        <f>SUBTOTAL(9,F19:F21)</f>
        <v>14762814</v>
      </c>
      <c r="G18" s="23">
        <f>SUBTOTAL(9,G19:G21)</f>
        <v>15005418</v>
      </c>
      <c r="H18" s="24">
        <f>SUBTOTAL(9,H19:H21)</f>
        <v>2033102.38</v>
      </c>
      <c r="I18" s="25">
        <f>IF(G18&lt;&gt;0,H18/G18,"─")</f>
        <v>0.1355</v>
      </c>
    </row>
    <row r="19" spans="2:9" ht="30" outlineLevel="2">
      <c r="B19" s="20"/>
      <c r="C19" s="31"/>
      <c r="D19" s="31" t="s">
        <v>28</v>
      </c>
      <c r="E19" s="32" t="s">
        <v>41</v>
      </c>
      <c r="F19" s="33">
        <v>0</v>
      </c>
      <c r="G19" s="33">
        <v>3500</v>
      </c>
      <c r="H19" s="34">
        <v>3434.18</v>
      </c>
      <c r="I19" s="35">
        <f t="shared" si="0"/>
        <v>0.9812</v>
      </c>
    </row>
    <row r="20" spans="2:9" ht="75" outlineLevel="2">
      <c r="B20" s="20"/>
      <c r="C20" s="26"/>
      <c r="D20" s="26" t="s">
        <v>36</v>
      </c>
      <c r="E20" s="27" t="s">
        <v>37</v>
      </c>
      <c r="F20" s="28">
        <v>13380000</v>
      </c>
      <c r="G20" s="28">
        <v>15001918</v>
      </c>
      <c r="H20" s="29">
        <v>2029668.2</v>
      </c>
      <c r="I20" s="30">
        <f t="shared" si="0"/>
        <v>0.1353</v>
      </c>
    </row>
    <row r="21" spans="2:9" ht="45" outlineLevel="2">
      <c r="B21" s="20"/>
      <c r="C21" s="26"/>
      <c r="D21" s="26" t="s">
        <v>307</v>
      </c>
      <c r="E21" s="27" t="s">
        <v>333</v>
      </c>
      <c r="F21" s="28">
        <v>1382814</v>
      </c>
      <c r="G21" s="28">
        <v>0</v>
      </c>
      <c r="H21" s="29">
        <v>0</v>
      </c>
      <c r="I21" s="30" t="str">
        <f t="shared" si="0"/>
        <v>─</v>
      </c>
    </row>
    <row r="22" spans="2:9" ht="15" outlineLevel="1">
      <c r="B22" s="20"/>
      <c r="C22" s="21" t="s">
        <v>42</v>
      </c>
      <c r="D22" s="21"/>
      <c r="E22" s="22" t="s">
        <v>43</v>
      </c>
      <c r="F22" s="23">
        <f>SUBTOTAL(9,F23:F26)</f>
        <v>7027680</v>
      </c>
      <c r="G22" s="23">
        <f>SUBTOTAL(9,G23:G26)</f>
        <v>7032720</v>
      </c>
      <c r="H22" s="24">
        <f>SUBTOTAL(9,H23:H26)</f>
        <v>521872.03</v>
      </c>
      <c r="I22" s="25">
        <f t="shared" si="0"/>
        <v>0.0742</v>
      </c>
    </row>
    <row r="23" spans="2:9" ht="30" outlineLevel="2">
      <c r="B23" s="20"/>
      <c r="C23" s="26"/>
      <c r="D23" s="26" t="s">
        <v>28</v>
      </c>
      <c r="E23" s="27" t="s">
        <v>29</v>
      </c>
      <c r="F23" s="28">
        <v>0</v>
      </c>
      <c r="G23" s="28">
        <v>2700</v>
      </c>
      <c r="H23" s="29">
        <v>2687.55</v>
      </c>
      <c r="I23" s="30">
        <f t="shared" si="0"/>
        <v>0.9954</v>
      </c>
    </row>
    <row r="24" spans="2:9" ht="15" outlineLevel="2">
      <c r="B24" s="20"/>
      <c r="C24" s="26"/>
      <c r="D24" s="26" t="s">
        <v>34</v>
      </c>
      <c r="E24" s="32" t="s">
        <v>35</v>
      </c>
      <c r="F24" s="28">
        <v>0</v>
      </c>
      <c r="G24" s="28">
        <v>0</v>
      </c>
      <c r="H24" s="29">
        <v>349.42</v>
      </c>
      <c r="I24" s="30" t="str">
        <f t="shared" si="0"/>
        <v>─</v>
      </c>
    </row>
    <row r="25" spans="2:9" ht="15" outlineLevel="2">
      <c r="B25" s="20"/>
      <c r="C25" s="31"/>
      <c r="D25" s="31" t="s">
        <v>17</v>
      </c>
      <c r="E25" s="32" t="s">
        <v>18</v>
      </c>
      <c r="F25" s="33">
        <v>0</v>
      </c>
      <c r="G25" s="33">
        <v>2340</v>
      </c>
      <c r="H25" s="34">
        <v>2340</v>
      </c>
      <c r="I25" s="35">
        <f t="shared" si="0"/>
        <v>1</v>
      </c>
    </row>
    <row r="26" spans="2:9" ht="75" outlineLevel="2">
      <c r="B26" s="20"/>
      <c r="C26" s="26"/>
      <c r="D26" s="26" t="s">
        <v>36</v>
      </c>
      <c r="E26" s="27" t="s">
        <v>37</v>
      </c>
      <c r="F26" s="28">
        <v>7027680</v>
      </c>
      <c r="G26" s="28">
        <v>7027680</v>
      </c>
      <c r="H26" s="29">
        <v>516495.06</v>
      </c>
      <c r="I26" s="30">
        <f t="shared" si="0"/>
        <v>0.0735</v>
      </c>
    </row>
    <row r="27" spans="2:9" ht="15" outlineLevel="2">
      <c r="B27" s="20"/>
      <c r="C27" s="36" t="s">
        <v>310</v>
      </c>
      <c r="D27" s="37"/>
      <c r="E27" s="38" t="s">
        <v>16</v>
      </c>
      <c r="F27" s="39">
        <f>SUM(F28)</f>
        <v>0</v>
      </c>
      <c r="G27" s="39">
        <f>SUM(G28)</f>
        <v>97486</v>
      </c>
      <c r="H27" s="40">
        <f>SUM(H28)</f>
        <v>97485.04</v>
      </c>
      <c r="I27" s="41">
        <f t="shared" si="0"/>
        <v>1</v>
      </c>
    </row>
    <row r="28" spans="2:9" ht="15" outlineLevel="2">
      <c r="B28" s="20"/>
      <c r="C28" s="26"/>
      <c r="D28" s="31" t="s">
        <v>17</v>
      </c>
      <c r="E28" s="32" t="s">
        <v>18</v>
      </c>
      <c r="F28" s="28">
        <v>0</v>
      </c>
      <c r="G28" s="28">
        <v>97486</v>
      </c>
      <c r="H28" s="29">
        <v>97485.04</v>
      </c>
      <c r="I28" s="30">
        <f t="shared" si="0"/>
        <v>1</v>
      </c>
    </row>
    <row r="29" spans="2:9" ht="15.75">
      <c r="B29" s="14" t="s">
        <v>44</v>
      </c>
      <c r="C29" s="15"/>
      <c r="D29" s="15"/>
      <c r="E29" s="16" t="s">
        <v>45</v>
      </c>
      <c r="F29" s="17">
        <f>SUBTOTAL(9,F30:F35)</f>
        <v>3436189</v>
      </c>
      <c r="G29" s="17">
        <f>SUBTOTAL(9,G30:G35)</f>
        <v>4125781</v>
      </c>
      <c r="H29" s="18">
        <f>SUBTOTAL(9,H30:H35)</f>
        <v>2691972.02</v>
      </c>
      <c r="I29" s="19">
        <f t="shared" si="0"/>
        <v>0.6525</v>
      </c>
    </row>
    <row r="30" spans="2:9" ht="15" outlineLevel="1">
      <c r="B30" s="20"/>
      <c r="C30" s="21" t="s">
        <v>46</v>
      </c>
      <c r="D30" s="21"/>
      <c r="E30" s="22" t="s">
        <v>47</v>
      </c>
      <c r="F30" s="23">
        <f>SUBTOTAL(9,F32)</f>
        <v>3436189</v>
      </c>
      <c r="G30" s="23">
        <f>SUBTOTAL(9,G32)</f>
        <v>4125781</v>
      </c>
      <c r="H30" s="24">
        <f>SUBTOTAL(9,H31:H32)</f>
        <v>2690043.38</v>
      </c>
      <c r="I30" s="25">
        <f t="shared" si="0"/>
        <v>0.652</v>
      </c>
    </row>
    <row r="31" spans="2:9" ht="15" outlineLevel="2">
      <c r="B31" s="20"/>
      <c r="C31" s="26"/>
      <c r="D31" s="26" t="s">
        <v>34</v>
      </c>
      <c r="E31" s="32" t="s">
        <v>35</v>
      </c>
      <c r="F31" s="28">
        <v>0</v>
      </c>
      <c r="G31" s="28">
        <v>0</v>
      </c>
      <c r="H31" s="29">
        <v>451.48</v>
      </c>
      <c r="I31" s="30" t="str">
        <f t="shared" si="0"/>
        <v>─</v>
      </c>
    </row>
    <row r="32" spans="2:9" ht="75" outlineLevel="2">
      <c r="B32" s="20"/>
      <c r="C32" s="26"/>
      <c r="D32" s="26" t="s">
        <v>36</v>
      </c>
      <c r="E32" s="27" t="s">
        <v>37</v>
      </c>
      <c r="F32" s="28">
        <v>3436189</v>
      </c>
      <c r="G32" s="28">
        <v>4125781</v>
      </c>
      <c r="H32" s="29">
        <v>2689591.9</v>
      </c>
      <c r="I32" s="30">
        <f t="shared" si="0"/>
        <v>0.6519</v>
      </c>
    </row>
    <row r="33" spans="2:9" ht="15" outlineLevel="1">
      <c r="B33" s="20"/>
      <c r="C33" s="21" t="s">
        <v>48</v>
      </c>
      <c r="D33" s="21"/>
      <c r="E33" s="22" t="s">
        <v>16</v>
      </c>
      <c r="F33" s="23">
        <f>SUBTOTAL(9,F34:F35)</f>
        <v>0</v>
      </c>
      <c r="G33" s="23">
        <f>SUBTOTAL(9,G34:G35)</f>
        <v>0</v>
      </c>
      <c r="H33" s="24">
        <f>SUBTOTAL(9,H34:H35)</f>
        <v>1928.64</v>
      </c>
      <c r="I33" s="25" t="str">
        <f t="shared" si="0"/>
        <v>─</v>
      </c>
    </row>
    <row r="34" spans="2:9" ht="30" outlineLevel="2">
      <c r="B34" s="20"/>
      <c r="C34" s="31"/>
      <c r="D34" s="26" t="s">
        <v>28</v>
      </c>
      <c r="E34" s="27" t="s">
        <v>29</v>
      </c>
      <c r="F34" s="33">
        <v>0</v>
      </c>
      <c r="G34" s="33">
        <v>0</v>
      </c>
      <c r="H34" s="34">
        <v>1928.64</v>
      </c>
      <c r="I34" s="35" t="str">
        <f t="shared" si="0"/>
        <v>─</v>
      </c>
    </row>
    <row r="35" spans="2:9" ht="75" outlineLevel="2">
      <c r="B35" s="20"/>
      <c r="C35" s="26"/>
      <c r="D35" s="26" t="s">
        <v>36</v>
      </c>
      <c r="E35" s="27" t="s">
        <v>37</v>
      </c>
      <c r="F35" s="28">
        <v>0</v>
      </c>
      <c r="G35" s="28">
        <v>0</v>
      </c>
      <c r="H35" s="29">
        <v>0</v>
      </c>
      <c r="I35" s="30" t="str">
        <f t="shared" si="0"/>
        <v>─</v>
      </c>
    </row>
    <row r="36" spans="2:9" ht="15.75">
      <c r="B36" s="14" t="s">
        <v>49</v>
      </c>
      <c r="C36" s="15"/>
      <c r="D36" s="15"/>
      <c r="E36" s="16" t="s">
        <v>50</v>
      </c>
      <c r="F36" s="17">
        <f>SUBTOTAL(9,F37:F47)</f>
        <v>11860000</v>
      </c>
      <c r="G36" s="17">
        <f>SUBTOTAL(9,G37:G47)</f>
        <v>8618302</v>
      </c>
      <c r="H36" s="18">
        <f>SUBTOTAL(9,H37:H47)</f>
        <v>4137234.72</v>
      </c>
      <c r="I36" s="19">
        <f t="shared" si="0"/>
        <v>0.4801</v>
      </c>
    </row>
    <row r="37" spans="2:9" ht="15" outlineLevel="1">
      <c r="B37" s="20"/>
      <c r="C37" s="21" t="s">
        <v>51</v>
      </c>
      <c r="D37" s="21"/>
      <c r="E37" s="22" t="s">
        <v>52</v>
      </c>
      <c r="F37" s="23">
        <f>SUBTOTAL(9,F38:F47)</f>
        <v>11860000</v>
      </c>
      <c r="G37" s="23">
        <f>SUBTOTAL(9,G38:G47)</f>
        <v>8618302</v>
      </c>
      <c r="H37" s="24">
        <f>SUBTOTAL(9,H38:H47)</f>
        <v>4137234.72</v>
      </c>
      <c r="I37" s="25">
        <f t="shared" si="0"/>
        <v>0.4801</v>
      </c>
    </row>
    <row r="38" spans="2:9" ht="30" outlineLevel="2">
      <c r="B38" s="20"/>
      <c r="C38" s="26"/>
      <c r="D38" s="26" t="s">
        <v>53</v>
      </c>
      <c r="E38" s="27" t="s">
        <v>54</v>
      </c>
      <c r="F38" s="28">
        <v>1500000</v>
      </c>
      <c r="G38" s="28">
        <v>1750000</v>
      </c>
      <c r="H38" s="29">
        <v>1725155.87</v>
      </c>
      <c r="I38" s="30">
        <f t="shared" si="0"/>
        <v>0.9858</v>
      </c>
    </row>
    <row r="39" spans="2:9" ht="45" outlineLevel="2">
      <c r="B39" s="20"/>
      <c r="C39" s="26"/>
      <c r="D39" s="26" t="s">
        <v>24</v>
      </c>
      <c r="E39" s="27" t="s">
        <v>25</v>
      </c>
      <c r="F39" s="28">
        <v>370000</v>
      </c>
      <c r="G39" s="28">
        <v>370000</v>
      </c>
      <c r="H39" s="29">
        <v>311395.22</v>
      </c>
      <c r="I39" s="30">
        <f t="shared" si="0"/>
        <v>0.8416</v>
      </c>
    </row>
    <row r="40" spans="2:9" ht="15" outlineLevel="2">
      <c r="B40" s="20"/>
      <c r="C40" s="26"/>
      <c r="D40" s="26" t="s">
        <v>30</v>
      </c>
      <c r="E40" s="32" t="s">
        <v>31</v>
      </c>
      <c r="F40" s="28">
        <v>0</v>
      </c>
      <c r="G40" s="28">
        <v>3000</v>
      </c>
      <c r="H40" s="29">
        <v>2907.87</v>
      </c>
      <c r="I40" s="30">
        <f t="shared" si="0"/>
        <v>0.9693</v>
      </c>
    </row>
    <row r="41" spans="2:9" ht="75" outlineLevel="2">
      <c r="B41" s="20"/>
      <c r="C41" s="26"/>
      <c r="D41" s="26" t="s">
        <v>55</v>
      </c>
      <c r="E41" s="27" t="s">
        <v>56</v>
      </c>
      <c r="F41" s="28">
        <v>600000</v>
      </c>
      <c r="G41" s="28">
        <v>600000</v>
      </c>
      <c r="H41" s="29">
        <v>258356.4</v>
      </c>
      <c r="I41" s="30">
        <f t="shared" si="0"/>
        <v>0.4306</v>
      </c>
    </row>
    <row r="42" spans="2:9" ht="30" outlineLevel="2">
      <c r="B42" s="20"/>
      <c r="C42" s="26"/>
      <c r="D42" s="26" t="s">
        <v>57</v>
      </c>
      <c r="E42" s="27" t="s">
        <v>58</v>
      </c>
      <c r="F42" s="28">
        <v>4000000</v>
      </c>
      <c r="G42" s="28">
        <v>1644963</v>
      </c>
      <c r="H42" s="29">
        <v>194977.91</v>
      </c>
      <c r="I42" s="30">
        <f t="shared" si="0"/>
        <v>0.1185</v>
      </c>
    </row>
    <row r="43" spans="2:9" ht="15" outlineLevel="2">
      <c r="B43" s="20"/>
      <c r="C43" s="26"/>
      <c r="D43" s="26" t="s">
        <v>59</v>
      </c>
      <c r="E43" s="27" t="s">
        <v>60</v>
      </c>
      <c r="F43" s="28">
        <v>4950000</v>
      </c>
      <c r="G43" s="28">
        <v>3793785</v>
      </c>
      <c r="H43" s="29">
        <v>1160990.06</v>
      </c>
      <c r="I43" s="30">
        <f t="shared" si="0"/>
        <v>0.306</v>
      </c>
    </row>
    <row r="44" spans="2:9" ht="15" outlineLevel="2">
      <c r="B44" s="20"/>
      <c r="C44" s="26"/>
      <c r="D44" s="26" t="s">
        <v>34</v>
      </c>
      <c r="E44" s="27" t="s">
        <v>35</v>
      </c>
      <c r="F44" s="28">
        <v>20000</v>
      </c>
      <c r="G44" s="28">
        <v>20000</v>
      </c>
      <c r="H44" s="29">
        <v>7489.56</v>
      </c>
      <c r="I44" s="30">
        <f t="shared" si="0"/>
        <v>0.3745</v>
      </c>
    </row>
    <row r="45" spans="2:9" ht="15" outlineLevel="2">
      <c r="B45" s="20"/>
      <c r="C45" s="26"/>
      <c r="D45" s="26" t="s">
        <v>17</v>
      </c>
      <c r="E45" s="32" t="s">
        <v>18</v>
      </c>
      <c r="F45" s="28">
        <v>0</v>
      </c>
      <c r="G45" s="28">
        <v>9000</v>
      </c>
      <c r="H45" s="29">
        <v>10186.75</v>
      </c>
      <c r="I45" s="30">
        <f t="shared" si="0"/>
        <v>1.1319</v>
      </c>
    </row>
    <row r="46" spans="2:9" ht="60" outlineLevel="2">
      <c r="B46" s="20"/>
      <c r="C46" s="26"/>
      <c r="D46" s="26" t="s">
        <v>13</v>
      </c>
      <c r="E46" s="27" t="s">
        <v>14</v>
      </c>
      <c r="F46" s="28">
        <v>20000</v>
      </c>
      <c r="G46" s="28">
        <v>27554</v>
      </c>
      <c r="H46" s="29">
        <v>27553.02</v>
      </c>
      <c r="I46" s="30">
        <f t="shared" si="0"/>
        <v>1</v>
      </c>
    </row>
    <row r="47" spans="2:9" ht="45" outlineLevel="2">
      <c r="B47" s="20"/>
      <c r="C47" s="26"/>
      <c r="D47" s="26" t="s">
        <v>61</v>
      </c>
      <c r="E47" s="27" t="s">
        <v>62</v>
      </c>
      <c r="F47" s="28">
        <v>400000</v>
      </c>
      <c r="G47" s="28">
        <v>400000</v>
      </c>
      <c r="H47" s="29">
        <v>438222.06</v>
      </c>
      <c r="I47" s="30">
        <f t="shared" si="0"/>
        <v>1.0956</v>
      </c>
    </row>
    <row r="48" spans="2:9" ht="15.75">
      <c r="B48" s="14" t="s">
        <v>63</v>
      </c>
      <c r="C48" s="15"/>
      <c r="D48" s="15"/>
      <c r="E48" s="16" t="s">
        <v>64</v>
      </c>
      <c r="F48" s="17">
        <f>SUM(F62+F60+F55+F53+F51+F49)</f>
        <v>547200</v>
      </c>
      <c r="G48" s="17">
        <f>SUM(G62+G60+G55+G53+G51+G49)</f>
        <v>547200</v>
      </c>
      <c r="H48" s="18">
        <f>SUM(H62+H60+H55+H53+H51+H49)</f>
        <v>244461.6</v>
      </c>
      <c r="I48" s="19">
        <f t="shared" si="0"/>
        <v>0.4468</v>
      </c>
    </row>
    <row r="49" spans="2:9" ht="15">
      <c r="B49" s="42"/>
      <c r="C49" s="43" t="s">
        <v>311</v>
      </c>
      <c r="D49" s="43"/>
      <c r="E49" s="44" t="s">
        <v>337</v>
      </c>
      <c r="F49" s="45">
        <f>SUM(F50)</f>
        <v>0</v>
      </c>
      <c r="G49" s="45">
        <f>SUM(G50)</f>
        <v>0</v>
      </c>
      <c r="H49" s="46">
        <f>SUM(H50)</f>
        <v>0.1</v>
      </c>
      <c r="I49" s="25" t="str">
        <f t="shared" si="0"/>
        <v>─</v>
      </c>
    </row>
    <row r="50" spans="2:9" ht="15.75">
      <c r="B50" s="47"/>
      <c r="C50" s="48"/>
      <c r="D50" s="31" t="s">
        <v>17</v>
      </c>
      <c r="E50" s="32" t="s">
        <v>71</v>
      </c>
      <c r="F50" s="33">
        <v>0</v>
      </c>
      <c r="G50" s="33">
        <v>0</v>
      </c>
      <c r="H50" s="34">
        <v>0.1</v>
      </c>
      <c r="I50" s="35" t="str">
        <f t="shared" si="0"/>
        <v>─</v>
      </c>
    </row>
    <row r="51" spans="2:9" ht="15" outlineLevel="1">
      <c r="B51" s="20"/>
      <c r="C51" s="21" t="s">
        <v>65</v>
      </c>
      <c r="D51" s="21"/>
      <c r="E51" s="22" t="s">
        <v>66</v>
      </c>
      <c r="F51" s="23">
        <f>SUBTOTAL(9,F52)</f>
        <v>55000</v>
      </c>
      <c r="G51" s="23">
        <f>SUBTOTAL(9,G52)</f>
        <v>55000</v>
      </c>
      <c r="H51" s="24">
        <f>SUBTOTAL(9,H52)</f>
        <v>0</v>
      </c>
      <c r="I51" s="25">
        <f t="shared" si="0"/>
        <v>0</v>
      </c>
    </row>
    <row r="52" spans="2:9" ht="60" outlineLevel="2">
      <c r="B52" s="20"/>
      <c r="C52" s="26"/>
      <c r="D52" s="26" t="s">
        <v>13</v>
      </c>
      <c r="E52" s="27" t="s">
        <v>14</v>
      </c>
      <c r="F52" s="28">
        <v>55000</v>
      </c>
      <c r="G52" s="28">
        <v>55000</v>
      </c>
      <c r="H52" s="29">
        <v>0</v>
      </c>
      <c r="I52" s="30">
        <f t="shared" si="0"/>
        <v>0</v>
      </c>
    </row>
    <row r="53" spans="2:9" ht="15" outlineLevel="1">
      <c r="B53" s="20"/>
      <c r="C53" s="21" t="s">
        <v>67</v>
      </c>
      <c r="D53" s="21"/>
      <c r="E53" s="22" t="s">
        <v>68</v>
      </c>
      <c r="F53" s="23">
        <f>SUBTOTAL(9,F54)</f>
        <v>10000</v>
      </c>
      <c r="G53" s="23">
        <f>SUBTOTAL(9,G54)</f>
        <v>10000</v>
      </c>
      <c r="H53" s="24">
        <f>SUBTOTAL(9,H54)</f>
        <v>0</v>
      </c>
      <c r="I53" s="25">
        <f t="shared" si="0"/>
        <v>0</v>
      </c>
    </row>
    <row r="54" spans="2:9" ht="60" outlineLevel="2">
      <c r="B54" s="20"/>
      <c r="C54" s="26"/>
      <c r="D54" s="26" t="s">
        <v>13</v>
      </c>
      <c r="E54" s="27" t="s">
        <v>14</v>
      </c>
      <c r="F54" s="28">
        <v>10000</v>
      </c>
      <c r="G54" s="28">
        <v>10000</v>
      </c>
      <c r="H54" s="29">
        <v>0</v>
      </c>
      <c r="I54" s="30">
        <f t="shared" si="0"/>
        <v>0</v>
      </c>
    </row>
    <row r="55" spans="2:9" ht="15" outlineLevel="1">
      <c r="B55" s="20"/>
      <c r="C55" s="21" t="s">
        <v>69</v>
      </c>
      <c r="D55" s="21"/>
      <c r="E55" s="22" t="s">
        <v>70</v>
      </c>
      <c r="F55" s="23">
        <f>SUBTOTAL(9,F56:F59)</f>
        <v>296700</v>
      </c>
      <c r="G55" s="23">
        <f>SUBTOTAL(9,G56:G59)</f>
        <v>296700</v>
      </c>
      <c r="H55" s="24">
        <f>SUBTOTAL(9,H56:H59)</f>
        <v>154609.21</v>
      </c>
      <c r="I55" s="25">
        <f t="shared" si="0"/>
        <v>0.5211</v>
      </c>
    </row>
    <row r="56" spans="2:9" ht="15" outlineLevel="2">
      <c r="B56" s="20"/>
      <c r="C56" s="31"/>
      <c r="D56" s="31" t="s">
        <v>30</v>
      </c>
      <c r="E56" s="32" t="s">
        <v>31</v>
      </c>
      <c r="F56" s="33">
        <v>0</v>
      </c>
      <c r="G56" s="33">
        <v>0</v>
      </c>
      <c r="H56" s="34">
        <v>8.8</v>
      </c>
      <c r="I56" s="35" t="str">
        <f t="shared" si="0"/>
        <v>─</v>
      </c>
    </row>
    <row r="57" spans="2:9" ht="15" outlineLevel="2">
      <c r="B57" s="20"/>
      <c r="C57" s="31"/>
      <c r="D57" s="31" t="s">
        <v>34</v>
      </c>
      <c r="E57" s="32" t="s">
        <v>35</v>
      </c>
      <c r="F57" s="33">
        <v>0</v>
      </c>
      <c r="G57" s="33">
        <v>0</v>
      </c>
      <c r="H57" s="34">
        <v>100.41</v>
      </c>
      <c r="I57" s="35" t="str">
        <f t="shared" si="0"/>
        <v>─</v>
      </c>
    </row>
    <row r="58" spans="2:9" ht="15" outlineLevel="2">
      <c r="B58" s="20"/>
      <c r="C58" s="31"/>
      <c r="D58" s="31" t="s">
        <v>17</v>
      </c>
      <c r="E58" s="32" t="s">
        <v>71</v>
      </c>
      <c r="F58" s="33">
        <v>0</v>
      </c>
      <c r="G58" s="33">
        <v>0</v>
      </c>
      <c r="H58" s="34">
        <v>0</v>
      </c>
      <c r="I58" s="35" t="str">
        <f t="shared" si="0"/>
        <v>─</v>
      </c>
    </row>
    <row r="59" spans="2:9" ht="60" outlineLevel="2">
      <c r="B59" s="20"/>
      <c r="C59" s="26"/>
      <c r="D59" s="26" t="s">
        <v>13</v>
      </c>
      <c r="E59" s="27" t="s">
        <v>14</v>
      </c>
      <c r="F59" s="28">
        <v>296700</v>
      </c>
      <c r="G59" s="28">
        <v>296700</v>
      </c>
      <c r="H59" s="29">
        <v>154500</v>
      </c>
      <c r="I59" s="30">
        <f t="shared" si="0"/>
        <v>0.5207</v>
      </c>
    </row>
    <row r="60" spans="2:9" ht="15" outlineLevel="1">
      <c r="B60" s="20"/>
      <c r="C60" s="21" t="s">
        <v>72</v>
      </c>
      <c r="D60" s="21"/>
      <c r="E60" s="22" t="s">
        <v>73</v>
      </c>
      <c r="F60" s="23">
        <f>SUBTOTAL(9,F61)</f>
        <v>5500</v>
      </c>
      <c r="G60" s="23">
        <f>SUBTOTAL(9,G61)</f>
        <v>5500</v>
      </c>
      <c r="H60" s="24">
        <f>SUBTOTAL(9,H61)</f>
        <v>0</v>
      </c>
      <c r="I60" s="25">
        <f t="shared" si="0"/>
        <v>0</v>
      </c>
    </row>
    <row r="61" spans="2:9" ht="60" outlineLevel="2">
      <c r="B61" s="20"/>
      <c r="C61" s="26"/>
      <c r="D61" s="26" t="s">
        <v>74</v>
      </c>
      <c r="E61" s="27" t="s">
        <v>75</v>
      </c>
      <c r="F61" s="28">
        <v>5500</v>
      </c>
      <c r="G61" s="28">
        <v>5500</v>
      </c>
      <c r="H61" s="29">
        <v>0</v>
      </c>
      <c r="I61" s="30">
        <f t="shared" si="0"/>
        <v>0</v>
      </c>
    </row>
    <row r="62" spans="2:9" ht="15" outlineLevel="1">
      <c r="B62" s="20"/>
      <c r="C62" s="21" t="s">
        <v>76</v>
      </c>
      <c r="D62" s="21"/>
      <c r="E62" s="22" t="s">
        <v>16</v>
      </c>
      <c r="F62" s="23">
        <f>SUBTOTAL(9,F63)</f>
        <v>180000</v>
      </c>
      <c r="G62" s="23">
        <f>SUBTOTAL(9,G63)</f>
        <v>180000</v>
      </c>
      <c r="H62" s="24">
        <f>SUBTOTAL(9,H63)</f>
        <v>89852.29</v>
      </c>
      <c r="I62" s="25">
        <f t="shared" si="0"/>
        <v>0.4992</v>
      </c>
    </row>
    <row r="63" spans="2:9" ht="15" outlineLevel="2">
      <c r="B63" s="20"/>
      <c r="C63" s="26"/>
      <c r="D63" s="26" t="s">
        <v>30</v>
      </c>
      <c r="E63" s="27" t="s">
        <v>31</v>
      </c>
      <c r="F63" s="28">
        <v>180000</v>
      </c>
      <c r="G63" s="28">
        <v>180000</v>
      </c>
      <c r="H63" s="29">
        <v>89852.29</v>
      </c>
      <c r="I63" s="30">
        <f t="shared" si="0"/>
        <v>0.4992</v>
      </c>
    </row>
    <row r="64" spans="1:9" ht="15.75" outlineLevel="2">
      <c r="A64" s="1" t="s">
        <v>308</v>
      </c>
      <c r="B64" s="49" t="s">
        <v>312</v>
      </c>
      <c r="C64" s="50"/>
      <c r="D64" s="50"/>
      <c r="E64" s="51" t="s">
        <v>338</v>
      </c>
      <c r="F64" s="52">
        <f>SUM(F65)</f>
        <v>0</v>
      </c>
      <c r="G64" s="52">
        <f>SUM(G65)</f>
        <v>2451203</v>
      </c>
      <c r="H64" s="53">
        <f>SUM(H65)</f>
        <v>0</v>
      </c>
      <c r="I64" s="19">
        <f t="shared" si="0"/>
        <v>0</v>
      </c>
    </row>
    <row r="65" spans="2:9" ht="15" outlineLevel="2">
      <c r="B65" s="20"/>
      <c r="C65" s="54" t="s">
        <v>313</v>
      </c>
      <c r="D65" s="54"/>
      <c r="E65" s="55" t="s">
        <v>16</v>
      </c>
      <c r="F65" s="56">
        <f>SUM(F66:F67)</f>
        <v>0</v>
      </c>
      <c r="G65" s="56">
        <f>SUM(G66:G67)</f>
        <v>2451203</v>
      </c>
      <c r="H65" s="57">
        <f>SUM(H66:H67)</f>
        <v>0</v>
      </c>
      <c r="I65" s="58">
        <f t="shared" si="0"/>
        <v>0</v>
      </c>
    </row>
    <row r="66" spans="1:9" ht="45" outlineLevel="2">
      <c r="A66" s="1" t="s">
        <v>308</v>
      </c>
      <c r="B66" s="20"/>
      <c r="C66" s="26"/>
      <c r="D66" s="26" t="s">
        <v>314</v>
      </c>
      <c r="E66" s="27" t="s">
        <v>336</v>
      </c>
      <c r="F66" s="28">
        <v>0</v>
      </c>
      <c r="G66" s="28">
        <v>113460</v>
      </c>
      <c r="H66" s="29">
        <v>0</v>
      </c>
      <c r="I66" s="35">
        <f t="shared" si="0"/>
        <v>0</v>
      </c>
    </row>
    <row r="67" spans="1:9" ht="45" outlineLevel="2">
      <c r="A67" s="1" t="s">
        <v>308</v>
      </c>
      <c r="B67" s="20"/>
      <c r="C67" s="26"/>
      <c r="D67" s="26" t="s">
        <v>315</v>
      </c>
      <c r="E67" s="27" t="s">
        <v>335</v>
      </c>
      <c r="F67" s="28">
        <v>0</v>
      </c>
      <c r="G67" s="28">
        <v>2337743</v>
      </c>
      <c r="H67" s="29">
        <v>0</v>
      </c>
      <c r="I67" s="35">
        <f t="shared" si="0"/>
        <v>0</v>
      </c>
    </row>
    <row r="68" spans="2:9" ht="15.75">
      <c r="B68" s="14" t="s">
        <v>77</v>
      </c>
      <c r="C68" s="15"/>
      <c r="D68" s="15"/>
      <c r="E68" s="16" t="s">
        <v>78</v>
      </c>
      <c r="F68" s="17">
        <f>SUM(F69+F73+F83+F85)</f>
        <v>6957029</v>
      </c>
      <c r="G68" s="17">
        <f>SUM(G69+G73+G83+G85)</f>
        <v>8392286</v>
      </c>
      <c r="H68" s="18">
        <f>SUM(H69+H73+H83+H85)</f>
        <v>4202494.61</v>
      </c>
      <c r="I68" s="19">
        <f t="shared" si="0"/>
        <v>0.5008</v>
      </c>
    </row>
    <row r="69" spans="2:9" ht="15" outlineLevel="1">
      <c r="B69" s="20"/>
      <c r="C69" s="21" t="s">
        <v>79</v>
      </c>
      <c r="D69" s="21"/>
      <c r="E69" s="22" t="s">
        <v>80</v>
      </c>
      <c r="F69" s="23">
        <f>SUBTOTAL(9,F70:F72)</f>
        <v>730230</v>
      </c>
      <c r="G69" s="23">
        <f>SUBTOTAL(9,G70:G72)</f>
        <v>730230</v>
      </c>
      <c r="H69" s="24">
        <f>SUBTOTAL(9,H70:H72)</f>
        <v>382355</v>
      </c>
      <c r="I69" s="25">
        <f t="shared" si="0"/>
        <v>0.5236</v>
      </c>
    </row>
    <row r="70" spans="2:9" ht="60" outlineLevel="2">
      <c r="B70" s="20"/>
      <c r="C70" s="26"/>
      <c r="D70" s="26" t="s">
        <v>19</v>
      </c>
      <c r="E70" s="27" t="s">
        <v>20</v>
      </c>
      <c r="F70" s="28">
        <v>542600</v>
      </c>
      <c r="G70" s="28">
        <v>542600</v>
      </c>
      <c r="H70" s="29">
        <v>284600</v>
      </c>
      <c r="I70" s="30">
        <f t="shared" si="0"/>
        <v>0.5245</v>
      </c>
    </row>
    <row r="71" spans="2:9" ht="60" outlineLevel="2">
      <c r="B71" s="20"/>
      <c r="C71" s="26"/>
      <c r="D71" s="26" t="s">
        <v>13</v>
      </c>
      <c r="E71" s="27" t="s">
        <v>14</v>
      </c>
      <c r="F71" s="28">
        <v>187600</v>
      </c>
      <c r="G71" s="28">
        <v>187600</v>
      </c>
      <c r="H71" s="29">
        <v>97600</v>
      </c>
      <c r="I71" s="30">
        <f aca="true" t="shared" si="1" ref="I71:I137">IF(G71&lt;&gt;0,H71/G71,"─")</f>
        <v>0.5203</v>
      </c>
    </row>
    <row r="72" spans="2:9" ht="45" outlineLevel="2">
      <c r="B72" s="20"/>
      <c r="C72" s="26"/>
      <c r="D72" s="26" t="s">
        <v>61</v>
      </c>
      <c r="E72" s="27" t="s">
        <v>62</v>
      </c>
      <c r="F72" s="28">
        <v>30</v>
      </c>
      <c r="G72" s="28">
        <v>30</v>
      </c>
      <c r="H72" s="29">
        <v>155</v>
      </c>
      <c r="I72" s="30">
        <f t="shared" si="1"/>
        <v>5.1667</v>
      </c>
    </row>
    <row r="73" spans="2:9" ht="15" outlineLevel="1">
      <c r="B73" s="20"/>
      <c r="C73" s="21" t="s">
        <v>81</v>
      </c>
      <c r="D73" s="21"/>
      <c r="E73" s="22" t="s">
        <v>82</v>
      </c>
      <c r="F73" s="23">
        <f>SUBTOTAL(9,F74:F82)</f>
        <v>6194799</v>
      </c>
      <c r="G73" s="23">
        <f>SUBTOTAL(9,G74:G82)</f>
        <v>7464921</v>
      </c>
      <c r="H73" s="24">
        <f>SUBTOTAL(9,H74:H82)</f>
        <v>3769842.42</v>
      </c>
      <c r="I73" s="25">
        <f t="shared" si="1"/>
        <v>0.505</v>
      </c>
    </row>
    <row r="74" spans="2:9" ht="15" outlineLevel="2">
      <c r="B74" s="20"/>
      <c r="C74" s="26"/>
      <c r="D74" s="26" t="s">
        <v>30</v>
      </c>
      <c r="E74" s="27" t="s">
        <v>31</v>
      </c>
      <c r="F74" s="28">
        <v>0</v>
      </c>
      <c r="G74" s="28">
        <v>16000</v>
      </c>
      <c r="H74" s="29">
        <v>18800.09</v>
      </c>
      <c r="I74" s="30">
        <f t="shared" si="1"/>
        <v>1.175</v>
      </c>
    </row>
    <row r="75" spans="2:9" ht="75" outlineLevel="2">
      <c r="B75" s="20"/>
      <c r="C75" s="26"/>
      <c r="D75" s="26" t="s">
        <v>55</v>
      </c>
      <c r="E75" s="27" t="s">
        <v>56</v>
      </c>
      <c r="F75" s="28">
        <v>35000</v>
      </c>
      <c r="G75" s="28">
        <v>35000</v>
      </c>
      <c r="H75" s="29">
        <v>24513.38</v>
      </c>
      <c r="I75" s="30">
        <f t="shared" si="1"/>
        <v>0.7004</v>
      </c>
    </row>
    <row r="76" spans="2:9" ht="15" outlineLevel="2">
      <c r="B76" s="20"/>
      <c r="C76" s="26"/>
      <c r="D76" s="26" t="s">
        <v>83</v>
      </c>
      <c r="E76" s="32" t="s">
        <v>84</v>
      </c>
      <c r="F76" s="28">
        <v>0</v>
      </c>
      <c r="G76" s="28">
        <v>0</v>
      </c>
      <c r="H76" s="29">
        <v>244</v>
      </c>
      <c r="I76" s="30" t="str">
        <f t="shared" si="1"/>
        <v>─</v>
      </c>
    </row>
    <row r="77" spans="2:9" ht="15" outlineLevel="2">
      <c r="B77" s="20"/>
      <c r="C77" s="26"/>
      <c r="D77" s="26" t="s">
        <v>34</v>
      </c>
      <c r="E77" s="27" t="s">
        <v>35</v>
      </c>
      <c r="F77" s="28">
        <v>500000</v>
      </c>
      <c r="G77" s="28">
        <v>300000</v>
      </c>
      <c r="H77" s="29">
        <v>307824.43</v>
      </c>
      <c r="I77" s="30">
        <f t="shared" si="1"/>
        <v>1.0261</v>
      </c>
    </row>
    <row r="78" spans="2:9" ht="15" outlineLevel="2">
      <c r="B78" s="20"/>
      <c r="C78" s="26"/>
      <c r="D78" s="26" t="s">
        <v>17</v>
      </c>
      <c r="E78" s="27" t="s">
        <v>18</v>
      </c>
      <c r="F78" s="28">
        <v>0</v>
      </c>
      <c r="G78" s="28">
        <v>4150</v>
      </c>
      <c r="H78" s="29">
        <v>4466.36</v>
      </c>
      <c r="I78" s="30">
        <f t="shared" si="1"/>
        <v>1.0762</v>
      </c>
    </row>
    <row r="79" spans="2:9" ht="75" outlineLevel="2">
      <c r="B79" s="20"/>
      <c r="C79" s="26"/>
      <c r="D79" s="26" t="s">
        <v>85</v>
      </c>
      <c r="E79" s="27" t="s">
        <v>86</v>
      </c>
      <c r="F79" s="28">
        <v>0</v>
      </c>
      <c r="G79" s="28">
        <v>584500</v>
      </c>
      <c r="H79" s="29">
        <v>286582.66</v>
      </c>
      <c r="I79" s="30">
        <f t="shared" si="1"/>
        <v>0.4903</v>
      </c>
    </row>
    <row r="80" spans="2:9" ht="75" outlineLevel="2">
      <c r="B80" s="20"/>
      <c r="C80" s="26"/>
      <c r="D80" s="26" t="s">
        <v>87</v>
      </c>
      <c r="E80" s="27" t="s">
        <v>86</v>
      </c>
      <c r="F80" s="28">
        <v>0</v>
      </c>
      <c r="G80" s="28">
        <v>103178</v>
      </c>
      <c r="H80" s="29">
        <v>50573.42</v>
      </c>
      <c r="I80" s="30">
        <f t="shared" si="1"/>
        <v>0.4902</v>
      </c>
    </row>
    <row r="81" spans="2:9" ht="75" outlineLevel="2">
      <c r="B81" s="20"/>
      <c r="C81" s="26"/>
      <c r="D81" s="26" t="s">
        <v>36</v>
      </c>
      <c r="E81" s="27" t="s">
        <v>37</v>
      </c>
      <c r="F81" s="28">
        <v>4810831</v>
      </c>
      <c r="G81" s="28">
        <v>5458780</v>
      </c>
      <c r="H81" s="29">
        <v>2615312.36</v>
      </c>
      <c r="I81" s="30">
        <f t="shared" si="1"/>
        <v>0.4791</v>
      </c>
    </row>
    <row r="82" spans="2:9" ht="75" outlineLevel="2">
      <c r="B82" s="20"/>
      <c r="C82" s="26"/>
      <c r="D82" s="26" t="s">
        <v>38</v>
      </c>
      <c r="E82" s="27" t="s">
        <v>37</v>
      </c>
      <c r="F82" s="28">
        <v>848968</v>
      </c>
      <c r="G82" s="28">
        <v>963313</v>
      </c>
      <c r="H82" s="29">
        <v>461525.72</v>
      </c>
      <c r="I82" s="30">
        <f t="shared" si="1"/>
        <v>0.4791</v>
      </c>
    </row>
    <row r="83" spans="2:9" ht="15" outlineLevel="1">
      <c r="B83" s="20"/>
      <c r="C83" s="21" t="s">
        <v>88</v>
      </c>
      <c r="D83" s="21"/>
      <c r="E83" s="22" t="s">
        <v>89</v>
      </c>
      <c r="F83" s="23">
        <f>SUBTOTAL(9,F84)</f>
        <v>32000</v>
      </c>
      <c r="G83" s="23">
        <f>SUBTOTAL(9,G84)</f>
        <v>32000</v>
      </c>
      <c r="H83" s="24">
        <f>SUBTOTAL(9,H84)</f>
        <v>32000</v>
      </c>
      <c r="I83" s="25">
        <f t="shared" si="1"/>
        <v>1</v>
      </c>
    </row>
    <row r="84" spans="2:9" ht="60" outlineLevel="2">
      <c r="B84" s="20"/>
      <c r="C84" s="26"/>
      <c r="D84" s="26" t="s">
        <v>13</v>
      </c>
      <c r="E84" s="27" t="s">
        <v>14</v>
      </c>
      <c r="F84" s="28">
        <v>32000</v>
      </c>
      <c r="G84" s="28">
        <v>32000</v>
      </c>
      <c r="H84" s="29">
        <v>32000</v>
      </c>
      <c r="I84" s="30">
        <f t="shared" si="1"/>
        <v>1</v>
      </c>
    </row>
    <row r="85" spans="2:9" ht="15" outlineLevel="1">
      <c r="B85" s="20"/>
      <c r="C85" s="21" t="s">
        <v>90</v>
      </c>
      <c r="D85" s="21"/>
      <c r="E85" s="22" t="s">
        <v>16</v>
      </c>
      <c r="F85" s="23">
        <f>SUBTOTAL(9,F86:F90)</f>
        <v>0</v>
      </c>
      <c r="G85" s="23">
        <f>SUBTOTAL(9,G86:G90)</f>
        <v>165135</v>
      </c>
      <c r="H85" s="24">
        <f>SUBTOTAL(9,H86:H90)</f>
        <v>18297.19</v>
      </c>
      <c r="I85" s="25">
        <f>IF(G85&lt;&gt;0,H85/G85,"─")</f>
        <v>0.1108</v>
      </c>
    </row>
    <row r="86" spans="2:9" ht="15" outlineLevel="2">
      <c r="B86" s="20"/>
      <c r="C86" s="59"/>
      <c r="D86" s="31" t="s">
        <v>17</v>
      </c>
      <c r="E86" s="32" t="s">
        <v>18</v>
      </c>
      <c r="F86" s="33">
        <v>0</v>
      </c>
      <c r="G86" s="33">
        <v>0</v>
      </c>
      <c r="H86" s="34">
        <v>618.3</v>
      </c>
      <c r="I86" s="35" t="str">
        <f t="shared" si="1"/>
        <v>─</v>
      </c>
    </row>
    <row r="87" spans="2:9" ht="75" outlineLevel="2">
      <c r="B87" s="20"/>
      <c r="C87" s="26"/>
      <c r="D87" s="26" t="s">
        <v>85</v>
      </c>
      <c r="E87" s="27" t="s">
        <v>86</v>
      </c>
      <c r="F87" s="28">
        <v>0</v>
      </c>
      <c r="G87" s="28">
        <v>133989</v>
      </c>
      <c r="H87" s="29">
        <v>15027.03</v>
      </c>
      <c r="I87" s="30">
        <f t="shared" si="1"/>
        <v>0.1122</v>
      </c>
    </row>
    <row r="88" spans="2:9" ht="75" outlineLevel="2">
      <c r="B88" s="20"/>
      <c r="C88" s="26"/>
      <c r="D88" s="26" t="s">
        <v>87</v>
      </c>
      <c r="E88" s="27" t="s">
        <v>86</v>
      </c>
      <c r="F88" s="28">
        <v>0</v>
      </c>
      <c r="G88" s="28">
        <v>23646</v>
      </c>
      <c r="H88" s="29">
        <v>2651.86</v>
      </c>
      <c r="I88" s="30">
        <f t="shared" si="1"/>
        <v>0.1121</v>
      </c>
    </row>
    <row r="89" spans="2:9" ht="75" outlineLevel="2">
      <c r="B89" s="20"/>
      <c r="C89" s="26"/>
      <c r="D89" s="26" t="s">
        <v>36</v>
      </c>
      <c r="E89" s="27" t="s">
        <v>37</v>
      </c>
      <c r="F89" s="28">
        <v>0</v>
      </c>
      <c r="G89" s="28">
        <v>6375</v>
      </c>
      <c r="H89" s="29">
        <v>0</v>
      </c>
      <c r="I89" s="30">
        <f t="shared" si="1"/>
        <v>0</v>
      </c>
    </row>
    <row r="90" spans="2:9" ht="75" outlineLevel="2">
      <c r="B90" s="20"/>
      <c r="C90" s="26"/>
      <c r="D90" s="26" t="s">
        <v>38</v>
      </c>
      <c r="E90" s="27" t="s">
        <v>37</v>
      </c>
      <c r="F90" s="28">
        <v>0</v>
      </c>
      <c r="G90" s="28">
        <v>1125</v>
      </c>
      <c r="H90" s="29">
        <v>0</v>
      </c>
      <c r="I90" s="30">
        <f t="shared" si="1"/>
        <v>0</v>
      </c>
    </row>
    <row r="91" spans="2:9" ht="47.25">
      <c r="B91" s="14" t="s">
        <v>91</v>
      </c>
      <c r="C91" s="15"/>
      <c r="D91" s="15"/>
      <c r="E91" s="16" t="s">
        <v>92</v>
      </c>
      <c r="F91" s="17">
        <f>SUBTOTAL(9,F92:F93)</f>
        <v>10751</v>
      </c>
      <c r="G91" s="17">
        <f>SUBTOTAL(9,G92:G93)</f>
        <v>10751</v>
      </c>
      <c r="H91" s="18">
        <f>SUBTOTAL(9,H92:H93)</f>
        <v>5375</v>
      </c>
      <c r="I91" s="19">
        <f t="shared" si="1"/>
        <v>0.5</v>
      </c>
    </row>
    <row r="92" spans="2:9" ht="30" outlineLevel="1">
      <c r="B92" s="20"/>
      <c r="C92" s="21" t="s">
        <v>93</v>
      </c>
      <c r="D92" s="21"/>
      <c r="E92" s="22" t="s">
        <v>94</v>
      </c>
      <c r="F92" s="23">
        <f>SUBTOTAL(9,F93)</f>
        <v>10751</v>
      </c>
      <c r="G92" s="23">
        <f>SUBTOTAL(9,G93)</f>
        <v>10751</v>
      </c>
      <c r="H92" s="24">
        <f>SUBTOTAL(9,H93)</f>
        <v>5375</v>
      </c>
      <c r="I92" s="25">
        <f t="shared" si="1"/>
        <v>0.5</v>
      </c>
    </row>
    <row r="93" spans="2:9" ht="60" outlineLevel="2">
      <c r="B93" s="20"/>
      <c r="C93" s="26"/>
      <c r="D93" s="26" t="s">
        <v>19</v>
      </c>
      <c r="E93" s="27" t="s">
        <v>20</v>
      </c>
      <c r="F93" s="28">
        <v>10751</v>
      </c>
      <c r="G93" s="28">
        <v>10751</v>
      </c>
      <c r="H93" s="29">
        <v>5375</v>
      </c>
      <c r="I93" s="30">
        <f t="shared" si="1"/>
        <v>0.5</v>
      </c>
    </row>
    <row r="94" spans="2:9" ht="31.5">
      <c r="B94" s="14" t="s">
        <v>95</v>
      </c>
      <c r="C94" s="15"/>
      <c r="D94" s="15"/>
      <c r="E94" s="16" t="s">
        <v>96</v>
      </c>
      <c r="F94" s="17">
        <f>SUM(F95+F99+F101)</f>
        <v>6081750</v>
      </c>
      <c r="G94" s="17">
        <f>SUM(G95+G99+G101)</f>
        <v>6236871</v>
      </c>
      <c r="H94" s="18">
        <f>SUM(H95+H99+H101)</f>
        <v>3606583.04</v>
      </c>
      <c r="I94" s="19">
        <f t="shared" si="1"/>
        <v>0.5783</v>
      </c>
    </row>
    <row r="95" spans="2:9" ht="15" outlineLevel="1">
      <c r="B95" s="20"/>
      <c r="C95" s="21" t="s">
        <v>97</v>
      </c>
      <c r="D95" s="21"/>
      <c r="E95" s="22" t="s">
        <v>98</v>
      </c>
      <c r="F95" s="23">
        <f>SUBTOTAL(9,F96:F98)</f>
        <v>5478000</v>
      </c>
      <c r="G95" s="23">
        <f>SUBTOTAL(9,G96:G98)</f>
        <v>5827000</v>
      </c>
      <c r="H95" s="24">
        <f>SUBTOTAL(9,H96:H98)</f>
        <v>3460307.88</v>
      </c>
      <c r="I95" s="25">
        <f t="shared" si="1"/>
        <v>0.5938</v>
      </c>
    </row>
    <row r="96" spans="2:9" ht="15" outlineLevel="2">
      <c r="B96" s="20"/>
      <c r="C96" s="31"/>
      <c r="D96" s="31" t="s">
        <v>34</v>
      </c>
      <c r="E96" s="32" t="s">
        <v>35</v>
      </c>
      <c r="F96" s="33">
        <v>0</v>
      </c>
      <c r="G96" s="33">
        <v>0</v>
      </c>
      <c r="H96" s="34">
        <v>1995.04</v>
      </c>
      <c r="I96" s="35" t="str">
        <f t="shared" si="1"/>
        <v>─</v>
      </c>
    </row>
    <row r="97" spans="2:9" ht="60" outlineLevel="2">
      <c r="B97" s="20"/>
      <c r="C97" s="26"/>
      <c r="D97" s="26" t="s">
        <v>13</v>
      </c>
      <c r="E97" s="27" t="s">
        <v>14</v>
      </c>
      <c r="F97" s="28">
        <v>5478000</v>
      </c>
      <c r="G97" s="28">
        <v>5827000</v>
      </c>
      <c r="H97" s="29">
        <v>3458300</v>
      </c>
      <c r="I97" s="30">
        <f t="shared" si="1"/>
        <v>0.5935</v>
      </c>
    </row>
    <row r="98" spans="2:9" ht="30" outlineLevel="2">
      <c r="B98" s="20"/>
      <c r="C98" s="26"/>
      <c r="D98" s="26" t="s">
        <v>61</v>
      </c>
      <c r="E98" s="32" t="s">
        <v>99</v>
      </c>
      <c r="F98" s="28">
        <v>0</v>
      </c>
      <c r="G98" s="28">
        <v>0</v>
      </c>
      <c r="H98" s="29">
        <v>12.84</v>
      </c>
      <c r="I98" s="30" t="str">
        <f t="shared" si="1"/>
        <v>─</v>
      </c>
    </row>
    <row r="99" spans="2:9" ht="15" outlineLevel="1">
      <c r="B99" s="20"/>
      <c r="C99" s="21" t="s">
        <v>100</v>
      </c>
      <c r="D99" s="21"/>
      <c r="E99" s="22" t="s">
        <v>101</v>
      </c>
      <c r="F99" s="23">
        <f>SUBTOTAL(9,F100)</f>
        <v>300000</v>
      </c>
      <c r="G99" s="23">
        <f>SUBTOTAL(9,G100)</f>
        <v>300000</v>
      </c>
      <c r="H99" s="24">
        <f>SUBTOTAL(9,H100)</f>
        <v>59799.54</v>
      </c>
      <c r="I99" s="25">
        <f t="shared" si="1"/>
        <v>0.1993</v>
      </c>
    </row>
    <row r="100" spans="2:9" ht="30" outlineLevel="2">
      <c r="B100" s="20"/>
      <c r="C100" s="26"/>
      <c r="D100" s="26" t="s">
        <v>102</v>
      </c>
      <c r="E100" s="27" t="s">
        <v>103</v>
      </c>
      <c r="F100" s="28">
        <v>300000</v>
      </c>
      <c r="G100" s="28">
        <v>300000</v>
      </c>
      <c r="H100" s="29">
        <v>59799.54</v>
      </c>
      <c r="I100" s="30">
        <f t="shared" si="1"/>
        <v>0.1993</v>
      </c>
    </row>
    <row r="101" spans="2:9" ht="15" outlineLevel="1">
      <c r="B101" s="20"/>
      <c r="C101" s="21" t="s">
        <v>104</v>
      </c>
      <c r="D101" s="21"/>
      <c r="E101" s="22" t="s">
        <v>16</v>
      </c>
      <c r="F101" s="23">
        <f>SUBTOTAL(9,F102:F105)</f>
        <v>303750</v>
      </c>
      <c r="G101" s="23">
        <f>SUBTOTAL(9,G102:G105)</f>
        <v>109871</v>
      </c>
      <c r="H101" s="24">
        <f>SUBTOTAL(9,H102:H105)</f>
        <v>86475.62</v>
      </c>
      <c r="I101" s="25">
        <f t="shared" si="1"/>
        <v>0.7871</v>
      </c>
    </row>
    <row r="102" spans="2:9" ht="30" outlineLevel="2">
      <c r="B102" s="20"/>
      <c r="C102" s="26"/>
      <c r="D102" s="26" t="s">
        <v>28</v>
      </c>
      <c r="E102" s="27" t="s">
        <v>105</v>
      </c>
      <c r="F102" s="28">
        <v>70000</v>
      </c>
      <c r="G102" s="28">
        <v>70000</v>
      </c>
      <c r="H102" s="29">
        <v>46604.6</v>
      </c>
      <c r="I102" s="30">
        <f t="shared" si="1"/>
        <v>0.6658</v>
      </c>
    </row>
    <row r="103" spans="2:9" ht="60" outlineLevel="2">
      <c r="B103" s="20"/>
      <c r="C103" s="26"/>
      <c r="D103" s="26" t="s">
        <v>74</v>
      </c>
      <c r="E103" s="27" t="s">
        <v>75</v>
      </c>
      <c r="F103" s="28">
        <v>0</v>
      </c>
      <c r="G103" s="28">
        <v>22371</v>
      </c>
      <c r="H103" s="29">
        <v>22371.02</v>
      </c>
      <c r="I103" s="30">
        <f t="shared" si="1"/>
        <v>1</v>
      </c>
    </row>
    <row r="104" spans="2:9" ht="75" outlineLevel="2">
      <c r="B104" s="20"/>
      <c r="C104" s="26"/>
      <c r="D104" s="26" t="s">
        <v>36</v>
      </c>
      <c r="E104" s="27" t="s">
        <v>37</v>
      </c>
      <c r="F104" s="28">
        <v>233750</v>
      </c>
      <c r="G104" s="28">
        <v>0</v>
      </c>
      <c r="H104" s="29">
        <v>0</v>
      </c>
      <c r="I104" s="30" t="str">
        <f t="shared" si="1"/>
        <v>─</v>
      </c>
    </row>
    <row r="105" spans="2:9" ht="60" outlineLevel="2">
      <c r="B105" s="20"/>
      <c r="C105" s="26"/>
      <c r="D105" s="26" t="s">
        <v>316</v>
      </c>
      <c r="E105" s="27" t="s">
        <v>334</v>
      </c>
      <c r="F105" s="28">
        <v>0</v>
      </c>
      <c r="G105" s="28">
        <v>17500</v>
      </c>
      <c r="H105" s="29">
        <v>17500</v>
      </c>
      <c r="I105" s="30">
        <f t="shared" si="1"/>
        <v>1</v>
      </c>
    </row>
    <row r="106" spans="2:9" ht="63">
      <c r="B106" s="14" t="s">
        <v>106</v>
      </c>
      <c r="C106" s="15"/>
      <c r="D106" s="15"/>
      <c r="E106" s="16" t="s">
        <v>107</v>
      </c>
      <c r="F106" s="17">
        <f>SUBTOTAL(9,F107:F144)</f>
        <v>85060485</v>
      </c>
      <c r="G106" s="17">
        <f>SUBTOTAL(9,G107:G144)</f>
        <v>87684585</v>
      </c>
      <c r="H106" s="18">
        <f>SUBTOTAL(9,H107:H144)</f>
        <v>39552608.54</v>
      </c>
      <c r="I106" s="19">
        <f t="shared" si="1"/>
        <v>0.4511</v>
      </c>
    </row>
    <row r="107" spans="2:9" ht="15" outlineLevel="1">
      <c r="B107" s="20"/>
      <c r="C107" s="21" t="s">
        <v>108</v>
      </c>
      <c r="D107" s="21"/>
      <c r="E107" s="22" t="s">
        <v>109</v>
      </c>
      <c r="F107" s="23">
        <f>SUBTOTAL(9,F108:F109)</f>
        <v>301000</v>
      </c>
      <c r="G107" s="23">
        <f>SUBTOTAL(9,G108:G109)</f>
        <v>301000</v>
      </c>
      <c r="H107" s="24">
        <f>SUBTOTAL(9,H108:H109)</f>
        <v>113213.45</v>
      </c>
      <c r="I107" s="25">
        <f t="shared" si="1"/>
        <v>0.3761</v>
      </c>
    </row>
    <row r="108" spans="2:9" ht="30" outlineLevel="2">
      <c r="B108" s="20"/>
      <c r="C108" s="26"/>
      <c r="D108" s="26" t="s">
        <v>110</v>
      </c>
      <c r="E108" s="27" t="s">
        <v>111</v>
      </c>
      <c r="F108" s="28">
        <v>300000</v>
      </c>
      <c r="G108" s="28">
        <v>300000</v>
      </c>
      <c r="H108" s="29">
        <v>112723.96</v>
      </c>
      <c r="I108" s="30">
        <f t="shared" si="1"/>
        <v>0.3757</v>
      </c>
    </row>
    <row r="109" spans="2:9" ht="30" outlineLevel="2">
      <c r="B109" s="20"/>
      <c r="C109" s="26"/>
      <c r="D109" s="26" t="s">
        <v>112</v>
      </c>
      <c r="E109" s="27" t="s">
        <v>113</v>
      </c>
      <c r="F109" s="28">
        <v>1000</v>
      </c>
      <c r="G109" s="28">
        <v>1000</v>
      </c>
      <c r="H109" s="29">
        <v>489.49</v>
      </c>
      <c r="I109" s="30">
        <f t="shared" si="1"/>
        <v>0.4895</v>
      </c>
    </row>
    <row r="110" spans="2:9" ht="60" outlineLevel="1">
      <c r="B110" s="20"/>
      <c r="C110" s="21" t="s">
        <v>114</v>
      </c>
      <c r="D110" s="21"/>
      <c r="E110" s="22" t="s">
        <v>115</v>
      </c>
      <c r="F110" s="23">
        <f>SUBTOTAL(9,F111:F116)</f>
        <v>16486737</v>
      </c>
      <c r="G110" s="23">
        <f>SUBTOTAL(9,G111:G116)</f>
        <v>16486737</v>
      </c>
      <c r="H110" s="24">
        <f>SUBTOTAL(9,H111:H116)</f>
        <v>8434277.8</v>
      </c>
      <c r="I110" s="25">
        <f t="shared" si="1"/>
        <v>0.5116</v>
      </c>
    </row>
    <row r="111" spans="2:9" ht="15" outlineLevel="2">
      <c r="B111" s="20"/>
      <c r="C111" s="26"/>
      <c r="D111" s="26" t="s">
        <v>116</v>
      </c>
      <c r="E111" s="27" t="s">
        <v>117</v>
      </c>
      <c r="F111" s="28">
        <v>15945137</v>
      </c>
      <c r="G111" s="28">
        <v>15945137</v>
      </c>
      <c r="H111" s="29">
        <v>8161772.73</v>
      </c>
      <c r="I111" s="30">
        <f t="shared" si="1"/>
        <v>0.5119</v>
      </c>
    </row>
    <row r="112" spans="2:9" ht="15" outlineLevel="2">
      <c r="B112" s="20"/>
      <c r="C112" s="26"/>
      <c r="D112" s="26" t="s">
        <v>118</v>
      </c>
      <c r="E112" s="27" t="s">
        <v>119</v>
      </c>
      <c r="F112" s="28">
        <v>1600</v>
      </c>
      <c r="G112" s="28">
        <v>1600</v>
      </c>
      <c r="H112" s="29">
        <v>1730</v>
      </c>
      <c r="I112" s="30">
        <f t="shared" si="1"/>
        <v>1.0813</v>
      </c>
    </row>
    <row r="113" spans="2:9" ht="15" outlineLevel="2">
      <c r="B113" s="20"/>
      <c r="C113" s="26"/>
      <c r="D113" s="26" t="s">
        <v>120</v>
      </c>
      <c r="E113" s="27" t="s">
        <v>121</v>
      </c>
      <c r="F113" s="28">
        <v>510000</v>
      </c>
      <c r="G113" s="28">
        <v>510000</v>
      </c>
      <c r="H113" s="29">
        <v>267368.07</v>
      </c>
      <c r="I113" s="30">
        <f t="shared" si="1"/>
        <v>0.5243</v>
      </c>
    </row>
    <row r="114" spans="2:9" ht="15" outlineLevel="2">
      <c r="B114" s="20"/>
      <c r="C114" s="26"/>
      <c r="D114" s="26" t="s">
        <v>122</v>
      </c>
      <c r="E114" s="27" t="s">
        <v>123</v>
      </c>
      <c r="F114" s="28">
        <v>30000</v>
      </c>
      <c r="G114" s="28">
        <v>30000</v>
      </c>
      <c r="H114" s="29">
        <v>3407</v>
      </c>
      <c r="I114" s="30">
        <f t="shared" si="1"/>
        <v>0.1136</v>
      </c>
    </row>
    <row r="115" spans="2:9" ht="30" outlineLevel="2">
      <c r="B115" s="20"/>
      <c r="C115" s="26"/>
      <c r="D115" s="26" t="s">
        <v>112</v>
      </c>
      <c r="E115" s="27" t="s">
        <v>113</v>
      </c>
      <c r="F115" s="28">
        <v>0</v>
      </c>
      <c r="G115" s="28">
        <v>0</v>
      </c>
      <c r="H115" s="29">
        <v>0</v>
      </c>
      <c r="I115" s="30" t="str">
        <f t="shared" si="1"/>
        <v>─</v>
      </c>
    </row>
    <row r="116" spans="2:9" ht="30" outlineLevel="2">
      <c r="B116" s="20"/>
      <c r="C116" s="26"/>
      <c r="D116" s="26" t="s">
        <v>124</v>
      </c>
      <c r="E116" s="27" t="s">
        <v>125</v>
      </c>
      <c r="F116" s="28">
        <v>0</v>
      </c>
      <c r="G116" s="28">
        <v>0</v>
      </c>
      <c r="H116" s="29">
        <v>0</v>
      </c>
      <c r="I116" s="30" t="str">
        <f t="shared" si="1"/>
        <v>─</v>
      </c>
    </row>
    <row r="117" spans="2:9" ht="60" outlineLevel="1">
      <c r="B117" s="20"/>
      <c r="C117" s="21" t="s">
        <v>126</v>
      </c>
      <c r="D117" s="21"/>
      <c r="E117" s="22" t="s">
        <v>127</v>
      </c>
      <c r="F117" s="23">
        <f>SUBTOTAL(9,F118:F126)</f>
        <v>11639147</v>
      </c>
      <c r="G117" s="23">
        <f>SUBTOTAL(9,G118:G126)</f>
        <v>11639147</v>
      </c>
      <c r="H117" s="24">
        <f>SUBTOTAL(9,H118:H126)</f>
        <v>6368350.5</v>
      </c>
      <c r="I117" s="25">
        <f t="shared" si="1"/>
        <v>0.5471</v>
      </c>
    </row>
    <row r="118" spans="2:9" ht="15" outlineLevel="2">
      <c r="B118" s="20"/>
      <c r="C118" s="26"/>
      <c r="D118" s="26" t="s">
        <v>116</v>
      </c>
      <c r="E118" s="27" t="s">
        <v>117</v>
      </c>
      <c r="F118" s="28">
        <v>7774747</v>
      </c>
      <c r="G118" s="28">
        <v>7774747</v>
      </c>
      <c r="H118" s="29">
        <v>4499071.93</v>
      </c>
      <c r="I118" s="30">
        <f t="shared" si="1"/>
        <v>0.5787</v>
      </c>
    </row>
    <row r="119" spans="2:9" ht="15" outlineLevel="2">
      <c r="B119" s="20"/>
      <c r="C119" s="26"/>
      <c r="D119" s="26" t="s">
        <v>118</v>
      </c>
      <c r="E119" s="27" t="s">
        <v>119</v>
      </c>
      <c r="F119" s="28">
        <v>130000</v>
      </c>
      <c r="G119" s="28">
        <v>130000</v>
      </c>
      <c r="H119" s="29">
        <v>105073.62</v>
      </c>
      <c r="I119" s="30">
        <f t="shared" si="1"/>
        <v>0.8083</v>
      </c>
    </row>
    <row r="120" spans="2:9" ht="15" outlineLevel="2">
      <c r="B120" s="20"/>
      <c r="C120" s="26"/>
      <c r="D120" s="26" t="s">
        <v>128</v>
      </c>
      <c r="E120" s="27" t="s">
        <v>129</v>
      </c>
      <c r="F120" s="28">
        <v>400</v>
      </c>
      <c r="G120" s="28">
        <v>400</v>
      </c>
      <c r="H120" s="29">
        <v>316.47</v>
      </c>
      <c r="I120" s="30">
        <f t="shared" si="1"/>
        <v>0.7912</v>
      </c>
    </row>
    <row r="121" spans="2:9" ht="15" outlineLevel="2">
      <c r="B121" s="20"/>
      <c r="C121" s="26"/>
      <c r="D121" s="26" t="s">
        <v>120</v>
      </c>
      <c r="E121" s="27" t="s">
        <v>121</v>
      </c>
      <c r="F121" s="28">
        <v>1000000</v>
      </c>
      <c r="G121" s="28">
        <v>1000000</v>
      </c>
      <c r="H121" s="29">
        <v>531306.12</v>
      </c>
      <c r="I121" s="30">
        <f t="shared" si="1"/>
        <v>0.5313</v>
      </c>
    </row>
    <row r="122" spans="2:9" ht="15" outlineLevel="2">
      <c r="B122" s="20"/>
      <c r="C122" s="26"/>
      <c r="D122" s="26" t="s">
        <v>130</v>
      </c>
      <c r="E122" s="27" t="s">
        <v>131</v>
      </c>
      <c r="F122" s="28">
        <v>300000</v>
      </c>
      <c r="G122" s="28">
        <v>300000</v>
      </c>
      <c r="H122" s="29">
        <v>141949.25</v>
      </c>
      <c r="I122" s="30">
        <f t="shared" si="1"/>
        <v>0.4732</v>
      </c>
    </row>
    <row r="123" spans="2:9" ht="15" outlineLevel="2">
      <c r="B123" s="20"/>
      <c r="C123" s="26"/>
      <c r="D123" s="26" t="s">
        <v>132</v>
      </c>
      <c r="E123" s="27" t="s">
        <v>133</v>
      </c>
      <c r="F123" s="28">
        <v>98000</v>
      </c>
      <c r="G123" s="28">
        <v>98000</v>
      </c>
      <c r="H123" s="29">
        <v>73292.61</v>
      </c>
      <c r="I123" s="30">
        <f t="shared" si="1"/>
        <v>0.7479</v>
      </c>
    </row>
    <row r="124" spans="2:9" ht="15" outlineLevel="2">
      <c r="B124" s="20"/>
      <c r="C124" s="26"/>
      <c r="D124" s="26" t="s">
        <v>134</v>
      </c>
      <c r="E124" s="27" t="s">
        <v>135</v>
      </c>
      <c r="F124" s="28">
        <v>330000</v>
      </c>
      <c r="G124" s="28">
        <v>330000</v>
      </c>
      <c r="H124" s="29">
        <v>164935</v>
      </c>
      <c r="I124" s="30">
        <f t="shared" si="1"/>
        <v>0.4998</v>
      </c>
    </row>
    <row r="125" spans="2:9" ht="15" outlineLevel="2">
      <c r="B125" s="20"/>
      <c r="C125" s="26"/>
      <c r="D125" s="26" t="s">
        <v>122</v>
      </c>
      <c r="E125" s="27" t="s">
        <v>123</v>
      </c>
      <c r="F125" s="28">
        <v>2000000</v>
      </c>
      <c r="G125" s="28">
        <v>2000000</v>
      </c>
      <c r="H125" s="29">
        <v>850248.14</v>
      </c>
      <c r="I125" s="30">
        <f t="shared" si="1"/>
        <v>0.4251</v>
      </c>
    </row>
    <row r="126" spans="2:9" ht="30" outlineLevel="2">
      <c r="B126" s="20"/>
      <c r="C126" s="26"/>
      <c r="D126" s="26" t="s">
        <v>112</v>
      </c>
      <c r="E126" s="27" t="s">
        <v>113</v>
      </c>
      <c r="F126" s="28">
        <v>6000</v>
      </c>
      <c r="G126" s="28">
        <v>6000</v>
      </c>
      <c r="H126" s="29">
        <v>2157.36</v>
      </c>
      <c r="I126" s="30">
        <f t="shared" si="1"/>
        <v>0.3596</v>
      </c>
    </row>
    <row r="127" spans="2:9" ht="45" outlineLevel="1">
      <c r="B127" s="20"/>
      <c r="C127" s="21" t="s">
        <v>136</v>
      </c>
      <c r="D127" s="21"/>
      <c r="E127" s="22" t="s">
        <v>137</v>
      </c>
      <c r="F127" s="23">
        <f>SUBTOTAL(9,F128:F135)</f>
        <v>4124500</v>
      </c>
      <c r="G127" s="23">
        <f>SUBTOTAL(9,G128:G135)</f>
        <v>6748600</v>
      </c>
      <c r="H127" s="24">
        <f>SUBTOTAL(9,H128:H135)</f>
        <v>2334404.69</v>
      </c>
      <c r="I127" s="25">
        <f t="shared" si="1"/>
        <v>0.3459</v>
      </c>
    </row>
    <row r="128" spans="2:9" ht="15" outlineLevel="2">
      <c r="B128" s="20"/>
      <c r="C128" s="26"/>
      <c r="D128" s="26" t="s">
        <v>138</v>
      </c>
      <c r="E128" s="27" t="s">
        <v>139</v>
      </c>
      <c r="F128" s="28">
        <v>1125300</v>
      </c>
      <c r="G128" s="28">
        <v>1125300</v>
      </c>
      <c r="H128" s="29">
        <v>446881.33</v>
      </c>
      <c r="I128" s="30">
        <f t="shared" si="1"/>
        <v>0.3971</v>
      </c>
    </row>
    <row r="129" spans="2:9" ht="15" outlineLevel="2">
      <c r="B129" s="20"/>
      <c r="C129" s="26"/>
      <c r="D129" s="26" t="s">
        <v>140</v>
      </c>
      <c r="E129" s="27" t="s">
        <v>141</v>
      </c>
      <c r="F129" s="28">
        <v>1185000</v>
      </c>
      <c r="G129" s="28">
        <v>1185000</v>
      </c>
      <c r="H129" s="29">
        <v>591291.75</v>
      </c>
      <c r="I129" s="30">
        <f t="shared" si="1"/>
        <v>0.499</v>
      </c>
    </row>
    <row r="130" spans="2:9" ht="15" outlineLevel="2">
      <c r="B130" s="20"/>
      <c r="C130" s="26"/>
      <c r="D130" s="26" t="s">
        <v>142</v>
      </c>
      <c r="E130" s="27" t="s">
        <v>143</v>
      </c>
      <c r="F130" s="28">
        <v>1200000</v>
      </c>
      <c r="G130" s="28">
        <v>1200000</v>
      </c>
      <c r="H130" s="29">
        <v>904251.22</v>
      </c>
      <c r="I130" s="30">
        <f t="shared" si="1"/>
        <v>0.7535</v>
      </c>
    </row>
    <row r="131" spans="2:9" ht="45" outlineLevel="2">
      <c r="B131" s="20"/>
      <c r="C131" s="26"/>
      <c r="D131" s="26" t="s">
        <v>24</v>
      </c>
      <c r="E131" s="27" t="s">
        <v>25</v>
      </c>
      <c r="F131" s="28">
        <v>510000</v>
      </c>
      <c r="G131" s="28">
        <v>3132500</v>
      </c>
      <c r="H131" s="29">
        <v>346168.27</v>
      </c>
      <c r="I131" s="30">
        <f t="shared" si="1"/>
        <v>0.1105</v>
      </c>
    </row>
    <row r="132" spans="2:9" ht="15" outlineLevel="2">
      <c r="B132" s="20"/>
      <c r="C132" s="26"/>
      <c r="D132" s="26" t="s">
        <v>144</v>
      </c>
      <c r="E132" s="27" t="s">
        <v>145</v>
      </c>
      <c r="F132" s="28">
        <v>30000</v>
      </c>
      <c r="G132" s="28">
        <v>30000</v>
      </c>
      <c r="H132" s="29">
        <v>17884</v>
      </c>
      <c r="I132" s="30">
        <f t="shared" si="1"/>
        <v>0.5961</v>
      </c>
    </row>
    <row r="133" spans="2:9" ht="15" outlineLevel="2">
      <c r="B133" s="20"/>
      <c r="C133" s="26"/>
      <c r="D133" s="26" t="s">
        <v>30</v>
      </c>
      <c r="E133" s="27" t="s">
        <v>31</v>
      </c>
      <c r="F133" s="28">
        <v>2200</v>
      </c>
      <c r="G133" s="28">
        <v>2200</v>
      </c>
      <c r="H133" s="29">
        <v>2697.37</v>
      </c>
      <c r="I133" s="30">
        <f t="shared" si="1"/>
        <v>1.2261</v>
      </c>
    </row>
    <row r="134" spans="2:9" ht="15" outlineLevel="2">
      <c r="B134" s="20"/>
      <c r="C134" s="26"/>
      <c r="D134" s="26" t="s">
        <v>34</v>
      </c>
      <c r="E134" s="32" t="s">
        <v>35</v>
      </c>
      <c r="F134" s="28">
        <v>0</v>
      </c>
      <c r="G134" s="28">
        <v>1600</v>
      </c>
      <c r="H134" s="29">
        <v>1768.75</v>
      </c>
      <c r="I134" s="30">
        <f t="shared" si="1"/>
        <v>1.1055</v>
      </c>
    </row>
    <row r="135" spans="2:9" ht="15" outlineLevel="2">
      <c r="B135" s="20"/>
      <c r="C135" s="26"/>
      <c r="D135" s="26" t="s">
        <v>17</v>
      </c>
      <c r="E135" s="27" t="s">
        <v>18</v>
      </c>
      <c r="F135" s="28">
        <v>72000</v>
      </c>
      <c r="G135" s="28">
        <v>72000</v>
      </c>
      <c r="H135" s="29">
        <v>23462</v>
      </c>
      <c r="I135" s="30">
        <f t="shared" si="1"/>
        <v>0.3259</v>
      </c>
    </row>
    <row r="136" spans="2:9" ht="15" outlineLevel="1">
      <c r="B136" s="20"/>
      <c r="C136" s="21" t="s">
        <v>146</v>
      </c>
      <c r="D136" s="21"/>
      <c r="E136" s="22" t="s">
        <v>147</v>
      </c>
      <c r="F136" s="23">
        <f>SUBTOTAL(9,F137:F138)</f>
        <v>215000</v>
      </c>
      <c r="G136" s="23">
        <f>SUBTOTAL(9,G137:G138)</f>
        <v>215000</v>
      </c>
      <c r="H136" s="24">
        <f>SUBTOTAL(9,H137:H138)</f>
        <v>32538.1</v>
      </c>
      <c r="I136" s="25">
        <f t="shared" si="1"/>
        <v>0.1513</v>
      </c>
    </row>
    <row r="137" spans="2:9" ht="15" outlineLevel="2">
      <c r="B137" s="20"/>
      <c r="C137" s="26"/>
      <c r="D137" s="26" t="s">
        <v>30</v>
      </c>
      <c r="E137" s="27" t="s">
        <v>31</v>
      </c>
      <c r="F137" s="28">
        <v>15000</v>
      </c>
      <c r="G137" s="28">
        <v>15000</v>
      </c>
      <c r="H137" s="29">
        <v>10023.07</v>
      </c>
      <c r="I137" s="30">
        <f t="shared" si="1"/>
        <v>0.6682</v>
      </c>
    </row>
    <row r="138" spans="2:9" ht="30" outlineLevel="2">
      <c r="B138" s="20"/>
      <c r="C138" s="26"/>
      <c r="D138" s="26" t="s">
        <v>112</v>
      </c>
      <c r="E138" s="27" t="s">
        <v>113</v>
      </c>
      <c r="F138" s="28">
        <v>200000</v>
      </c>
      <c r="G138" s="28">
        <v>200000</v>
      </c>
      <c r="H138" s="29">
        <v>22515.03</v>
      </c>
      <c r="I138" s="30">
        <f aca="true" t="shared" si="2" ref="I138:I203">IF(G138&lt;&gt;0,H138/G138,"─")</f>
        <v>0.1126</v>
      </c>
    </row>
    <row r="139" spans="2:9" ht="30" outlineLevel="1">
      <c r="B139" s="20"/>
      <c r="C139" s="21" t="s">
        <v>148</v>
      </c>
      <c r="D139" s="21"/>
      <c r="E139" s="22" t="s">
        <v>149</v>
      </c>
      <c r="F139" s="23">
        <f>SUBTOTAL(9,F140:F141)</f>
        <v>41177717</v>
      </c>
      <c r="G139" s="23">
        <f>SUBTOTAL(9,G140:G141)</f>
        <v>41177717</v>
      </c>
      <c r="H139" s="24">
        <f>SUBTOTAL(9,H140:H141)</f>
        <v>17513517.08</v>
      </c>
      <c r="I139" s="25">
        <f t="shared" si="2"/>
        <v>0.4253</v>
      </c>
    </row>
    <row r="140" spans="2:9" ht="15" outlineLevel="2">
      <c r="B140" s="20"/>
      <c r="C140" s="26"/>
      <c r="D140" s="26" t="s">
        <v>150</v>
      </c>
      <c r="E140" s="27" t="s">
        <v>151</v>
      </c>
      <c r="F140" s="28">
        <v>39487717</v>
      </c>
      <c r="G140" s="28">
        <v>39487717</v>
      </c>
      <c r="H140" s="29">
        <v>16475227</v>
      </c>
      <c r="I140" s="30">
        <f t="shared" si="2"/>
        <v>0.4172</v>
      </c>
    </row>
    <row r="141" spans="2:9" ht="15" outlineLevel="2">
      <c r="B141" s="20"/>
      <c r="C141" s="26"/>
      <c r="D141" s="26" t="s">
        <v>152</v>
      </c>
      <c r="E141" s="27" t="s">
        <v>153</v>
      </c>
      <c r="F141" s="28">
        <v>1690000</v>
      </c>
      <c r="G141" s="28">
        <v>1690000</v>
      </c>
      <c r="H141" s="29">
        <v>1038290.08</v>
      </c>
      <c r="I141" s="30">
        <f t="shared" si="2"/>
        <v>0.6144</v>
      </c>
    </row>
    <row r="142" spans="2:9" ht="30" outlineLevel="1">
      <c r="B142" s="20"/>
      <c r="C142" s="21" t="s">
        <v>154</v>
      </c>
      <c r="D142" s="21"/>
      <c r="E142" s="22" t="s">
        <v>155</v>
      </c>
      <c r="F142" s="23">
        <f>SUBTOTAL(9,F143:F144)</f>
        <v>11116384</v>
      </c>
      <c r="G142" s="23">
        <f>SUBTOTAL(9,G143:G144)</f>
        <v>11116384</v>
      </c>
      <c r="H142" s="24">
        <f>SUBTOTAL(9,H143:H144)</f>
        <v>4756306.92</v>
      </c>
      <c r="I142" s="25">
        <f t="shared" si="2"/>
        <v>0.4279</v>
      </c>
    </row>
    <row r="143" spans="2:9" ht="15" outlineLevel="2">
      <c r="B143" s="20"/>
      <c r="C143" s="26"/>
      <c r="D143" s="26" t="s">
        <v>150</v>
      </c>
      <c r="E143" s="27" t="s">
        <v>151</v>
      </c>
      <c r="F143" s="28">
        <v>10816384</v>
      </c>
      <c r="G143" s="28">
        <v>10816384</v>
      </c>
      <c r="H143" s="29">
        <v>4512847</v>
      </c>
      <c r="I143" s="30">
        <f t="shared" si="2"/>
        <v>0.4172</v>
      </c>
    </row>
    <row r="144" spans="2:9" ht="15" outlineLevel="2">
      <c r="B144" s="20"/>
      <c r="C144" s="26"/>
      <c r="D144" s="26" t="s">
        <v>152</v>
      </c>
      <c r="E144" s="27" t="s">
        <v>153</v>
      </c>
      <c r="F144" s="28">
        <v>300000</v>
      </c>
      <c r="G144" s="28">
        <v>300000</v>
      </c>
      <c r="H144" s="29">
        <v>243459.92</v>
      </c>
      <c r="I144" s="30">
        <f t="shared" si="2"/>
        <v>0.8115</v>
      </c>
    </row>
    <row r="145" spans="2:9" ht="15.75">
      <c r="B145" s="14" t="s">
        <v>156</v>
      </c>
      <c r="C145" s="15"/>
      <c r="D145" s="15"/>
      <c r="E145" s="16" t="s">
        <v>157</v>
      </c>
      <c r="F145" s="17">
        <f>SUM(F161+F159+F157+F154+F152+F150+F148+F146)</f>
        <v>101753738</v>
      </c>
      <c r="G145" s="17">
        <f>SUM(G161+G159+G157+G154+G152+G150+G148+G146)</f>
        <v>99778071</v>
      </c>
      <c r="H145" s="18">
        <f>SUM(H161+H159+H157+H154+H152+H150+H148+H146)</f>
        <v>64106397.55</v>
      </c>
      <c r="I145" s="19">
        <f t="shared" si="2"/>
        <v>0.6425</v>
      </c>
    </row>
    <row r="146" spans="2:9" ht="30" outlineLevel="1">
      <c r="B146" s="20"/>
      <c r="C146" s="21" t="s">
        <v>158</v>
      </c>
      <c r="D146" s="21"/>
      <c r="E146" s="22" t="s">
        <v>159</v>
      </c>
      <c r="F146" s="23">
        <f>SUBTOTAL(9,F147)</f>
        <v>89892449</v>
      </c>
      <c r="G146" s="23">
        <f>SUBTOTAL(9,G147)</f>
        <v>87236512</v>
      </c>
      <c r="H146" s="24">
        <f>SUBTOTAL(9,H147)</f>
        <v>53684008</v>
      </c>
      <c r="I146" s="25">
        <f t="shared" si="2"/>
        <v>0.6154</v>
      </c>
    </row>
    <row r="147" spans="2:9" ht="15" outlineLevel="2">
      <c r="B147" s="20"/>
      <c r="C147" s="26"/>
      <c r="D147" s="26" t="s">
        <v>160</v>
      </c>
      <c r="E147" s="27" t="s">
        <v>161</v>
      </c>
      <c r="F147" s="28">
        <v>89892449</v>
      </c>
      <c r="G147" s="28">
        <v>87236512</v>
      </c>
      <c r="H147" s="29">
        <v>53684008</v>
      </c>
      <c r="I147" s="30">
        <f t="shared" si="2"/>
        <v>0.6154</v>
      </c>
    </row>
    <row r="148" spans="2:9" ht="30" outlineLevel="1">
      <c r="B148" s="20"/>
      <c r="C148" s="21" t="s">
        <v>162</v>
      </c>
      <c r="D148" s="21"/>
      <c r="E148" s="22" t="s">
        <v>163</v>
      </c>
      <c r="F148" s="23">
        <f>SUM(F149)</f>
        <v>0</v>
      </c>
      <c r="G148" s="23">
        <f>SUM(G149)</f>
        <v>672700</v>
      </c>
      <c r="H148" s="24">
        <f>SUM(H149)</f>
        <v>0</v>
      </c>
      <c r="I148" s="25">
        <f t="shared" si="2"/>
        <v>0</v>
      </c>
    </row>
    <row r="149" spans="2:9" ht="60" outlineLevel="2">
      <c r="B149" s="20"/>
      <c r="C149" s="26"/>
      <c r="D149" s="26" t="s">
        <v>317</v>
      </c>
      <c r="E149" s="27" t="s">
        <v>332</v>
      </c>
      <c r="F149" s="28">
        <v>0</v>
      </c>
      <c r="G149" s="28">
        <v>672700</v>
      </c>
      <c r="H149" s="29">
        <v>0</v>
      </c>
      <c r="I149" s="30">
        <f t="shared" si="2"/>
        <v>0</v>
      </c>
    </row>
    <row r="150" spans="2:9" ht="15" outlineLevel="1">
      <c r="B150" s="20"/>
      <c r="C150" s="21" t="s">
        <v>164</v>
      </c>
      <c r="D150" s="21"/>
      <c r="E150" s="22" t="s">
        <v>165</v>
      </c>
      <c r="F150" s="23">
        <f>SUBTOTAL(9,F151)</f>
        <v>666278</v>
      </c>
      <c r="G150" s="23">
        <f>SUBTOTAL(9,G151)</f>
        <v>666278</v>
      </c>
      <c r="H150" s="24">
        <f>SUBTOTAL(9,H151)</f>
        <v>333138</v>
      </c>
      <c r="I150" s="25">
        <f t="shared" si="2"/>
        <v>0.5</v>
      </c>
    </row>
    <row r="151" spans="2:9" ht="15" outlineLevel="2">
      <c r="B151" s="20"/>
      <c r="C151" s="26"/>
      <c r="D151" s="26" t="s">
        <v>160</v>
      </c>
      <c r="E151" s="27" t="s">
        <v>161</v>
      </c>
      <c r="F151" s="28">
        <v>666278</v>
      </c>
      <c r="G151" s="28">
        <v>666278</v>
      </c>
      <c r="H151" s="29">
        <v>333138</v>
      </c>
      <c r="I151" s="30">
        <f t="shared" si="2"/>
        <v>0.5</v>
      </c>
    </row>
    <row r="152" spans="2:9" ht="15" outlineLevel="1">
      <c r="B152" s="20"/>
      <c r="C152" s="21" t="s">
        <v>166</v>
      </c>
      <c r="D152" s="21"/>
      <c r="E152" s="22" t="s">
        <v>167</v>
      </c>
      <c r="F152" s="23">
        <f>SUBTOTAL(9,F153)</f>
        <v>4691222</v>
      </c>
      <c r="G152" s="23">
        <f>SUBTOTAL(9,G153)</f>
        <v>4691222</v>
      </c>
      <c r="H152" s="24">
        <f>SUBTOTAL(9,H153)</f>
        <v>2345610</v>
      </c>
      <c r="I152" s="25">
        <f t="shared" si="2"/>
        <v>0.5</v>
      </c>
    </row>
    <row r="153" spans="2:9" ht="15" outlineLevel="2">
      <c r="B153" s="20"/>
      <c r="C153" s="26"/>
      <c r="D153" s="26" t="s">
        <v>160</v>
      </c>
      <c r="E153" s="27" t="s">
        <v>161</v>
      </c>
      <c r="F153" s="28">
        <v>4691222</v>
      </c>
      <c r="G153" s="28">
        <v>4691222</v>
      </c>
      <c r="H153" s="29">
        <v>2345610</v>
      </c>
      <c r="I153" s="30">
        <f t="shared" si="2"/>
        <v>0.5</v>
      </c>
    </row>
    <row r="154" spans="2:9" ht="15" outlineLevel="1">
      <c r="B154" s="20"/>
      <c r="C154" s="21" t="s">
        <v>168</v>
      </c>
      <c r="D154" s="21"/>
      <c r="E154" s="22" t="s">
        <v>169</v>
      </c>
      <c r="F154" s="23">
        <f>SUBTOTAL(9,F155:F156)</f>
        <v>0</v>
      </c>
      <c r="G154" s="23">
        <f>SUBTOTAL(9,G155:G156)</f>
        <v>7380</v>
      </c>
      <c r="H154" s="24">
        <f>SUBTOTAL(9,H155:H156)</f>
        <v>4534217.86</v>
      </c>
      <c r="I154" s="25">
        <f t="shared" si="2"/>
        <v>614.3927</v>
      </c>
    </row>
    <row r="155" spans="2:9" ht="45" outlineLevel="2">
      <c r="B155" s="20"/>
      <c r="C155" s="26"/>
      <c r="D155" s="26" t="s">
        <v>170</v>
      </c>
      <c r="E155" s="27" t="s">
        <v>171</v>
      </c>
      <c r="F155" s="28">
        <v>0</v>
      </c>
      <c r="G155" s="28">
        <v>0</v>
      </c>
      <c r="H155" s="29">
        <v>45140</v>
      </c>
      <c r="I155" s="30" t="str">
        <f t="shared" si="2"/>
        <v>─</v>
      </c>
    </row>
    <row r="156" spans="2:9" ht="45" outlineLevel="2">
      <c r="B156" s="20"/>
      <c r="C156" s="26"/>
      <c r="D156" s="26" t="s">
        <v>172</v>
      </c>
      <c r="E156" s="27" t="s">
        <v>171</v>
      </c>
      <c r="F156" s="33">
        <v>0</v>
      </c>
      <c r="G156" s="28">
        <v>7380</v>
      </c>
      <c r="H156" s="34">
        <v>4489077.86</v>
      </c>
      <c r="I156" s="35">
        <f t="shared" si="2"/>
        <v>608.2761</v>
      </c>
    </row>
    <row r="157" spans="2:9" ht="15" outlineLevel="1">
      <c r="B157" s="20"/>
      <c r="C157" s="21" t="s">
        <v>173</v>
      </c>
      <c r="D157" s="21"/>
      <c r="E157" s="22" t="s">
        <v>174</v>
      </c>
      <c r="F157" s="23">
        <f>SUBTOTAL(9,F158)</f>
        <v>0</v>
      </c>
      <c r="G157" s="23">
        <f>SUBTOTAL(9,G158)</f>
        <v>0</v>
      </c>
      <c r="H157" s="24">
        <f>SUBTOTAL(9,H158)</f>
        <v>-42564.31</v>
      </c>
      <c r="I157" s="25" t="str">
        <f t="shared" si="2"/>
        <v>─</v>
      </c>
    </row>
    <row r="158" spans="2:9" ht="15" outlineLevel="2">
      <c r="B158" s="20"/>
      <c r="C158" s="26"/>
      <c r="D158" s="26" t="s">
        <v>175</v>
      </c>
      <c r="E158" s="32" t="s">
        <v>174</v>
      </c>
      <c r="F158" s="33">
        <v>0</v>
      </c>
      <c r="G158" s="28">
        <v>0</v>
      </c>
      <c r="H158" s="34">
        <v>-42564.31</v>
      </c>
      <c r="I158" s="35" t="str">
        <f t="shared" si="2"/>
        <v>─</v>
      </c>
    </row>
    <row r="159" spans="2:9" ht="15" outlineLevel="1">
      <c r="B159" s="20"/>
      <c r="C159" s="21" t="s">
        <v>176</v>
      </c>
      <c r="D159" s="21"/>
      <c r="E159" s="22" t="s">
        <v>177</v>
      </c>
      <c r="F159" s="23">
        <f>SUBTOTAL(9,F160)</f>
        <v>1572335</v>
      </c>
      <c r="G159" s="23">
        <f>SUBTOTAL(9,G160)</f>
        <v>1572335</v>
      </c>
      <c r="H159" s="24">
        <f>SUBTOTAL(9,H160)</f>
        <v>786168</v>
      </c>
      <c r="I159" s="25">
        <f t="shared" si="2"/>
        <v>0.5</v>
      </c>
    </row>
    <row r="160" spans="2:9" ht="15" outlineLevel="2">
      <c r="B160" s="20"/>
      <c r="C160" s="26"/>
      <c r="D160" s="26" t="s">
        <v>160</v>
      </c>
      <c r="E160" s="27" t="s">
        <v>161</v>
      </c>
      <c r="F160" s="28">
        <v>1572335</v>
      </c>
      <c r="G160" s="28">
        <v>1572335</v>
      </c>
      <c r="H160" s="29">
        <v>786168</v>
      </c>
      <c r="I160" s="30">
        <f t="shared" si="2"/>
        <v>0.5</v>
      </c>
    </row>
    <row r="161" spans="2:9" ht="15" outlineLevel="1">
      <c r="B161" s="20"/>
      <c r="C161" s="21" t="s">
        <v>178</v>
      </c>
      <c r="D161" s="21"/>
      <c r="E161" s="22" t="s">
        <v>179</v>
      </c>
      <c r="F161" s="23">
        <f>SUBTOTAL(9,F162)</f>
        <v>4931454</v>
      </c>
      <c r="G161" s="23">
        <f>SUBTOTAL(9,G162)</f>
        <v>4931644</v>
      </c>
      <c r="H161" s="24">
        <f>SUBTOTAL(9,H162)</f>
        <v>2465820</v>
      </c>
      <c r="I161" s="25">
        <f t="shared" si="2"/>
        <v>0.5</v>
      </c>
    </row>
    <row r="162" spans="2:9" ht="15" outlineLevel="2">
      <c r="B162" s="20"/>
      <c r="C162" s="26"/>
      <c r="D162" s="26" t="s">
        <v>160</v>
      </c>
      <c r="E162" s="27" t="s">
        <v>161</v>
      </c>
      <c r="F162" s="28">
        <v>4931454</v>
      </c>
      <c r="G162" s="28">
        <v>4931644</v>
      </c>
      <c r="H162" s="29">
        <v>2465820</v>
      </c>
      <c r="I162" s="30">
        <f t="shared" si="2"/>
        <v>0.5</v>
      </c>
    </row>
    <row r="163" spans="2:9" ht="15.75">
      <c r="B163" s="14" t="s">
        <v>180</v>
      </c>
      <c r="C163" s="15"/>
      <c r="D163" s="15"/>
      <c r="E163" s="16" t="s">
        <v>181</v>
      </c>
      <c r="F163" s="17">
        <f>SUBTOTAL(9,F164:F219)</f>
        <v>7614766</v>
      </c>
      <c r="G163" s="17">
        <f>SUM(G164+G171+G175+G181+G188+G195+G201+G207+G211+G214)</f>
        <v>9018745</v>
      </c>
      <c r="H163" s="18">
        <f>SUM(H164+H171+H175+H181+H188+H195+H201+H207+H211+H214)</f>
        <v>6251343.69</v>
      </c>
      <c r="I163" s="19">
        <f t="shared" si="2"/>
        <v>0.6932</v>
      </c>
    </row>
    <row r="164" spans="2:9" ht="15" outlineLevel="1">
      <c r="B164" s="20"/>
      <c r="C164" s="21" t="s">
        <v>182</v>
      </c>
      <c r="D164" s="21"/>
      <c r="E164" s="22" t="s">
        <v>183</v>
      </c>
      <c r="F164" s="23">
        <f>SUBTOTAL(9,F165:F170)</f>
        <v>1278007</v>
      </c>
      <c r="G164" s="23">
        <f>SUBTOTAL(9,G165:G170)</f>
        <v>1301248</v>
      </c>
      <c r="H164" s="24">
        <f>SUBTOTAL(9,H165:H170)</f>
        <v>1091225.9</v>
      </c>
      <c r="I164" s="25">
        <f t="shared" si="2"/>
        <v>0.8386</v>
      </c>
    </row>
    <row r="165" spans="2:9" ht="15" outlineLevel="2">
      <c r="B165" s="20"/>
      <c r="C165" s="26"/>
      <c r="D165" s="26" t="s">
        <v>30</v>
      </c>
      <c r="E165" s="27" t="s">
        <v>31</v>
      </c>
      <c r="F165" s="28">
        <v>500</v>
      </c>
      <c r="G165" s="28">
        <v>500</v>
      </c>
      <c r="H165" s="29">
        <v>323</v>
      </c>
      <c r="I165" s="30">
        <f t="shared" si="2"/>
        <v>0.646</v>
      </c>
    </row>
    <row r="166" spans="2:9" ht="75" outlineLevel="2">
      <c r="B166" s="20"/>
      <c r="C166" s="26"/>
      <c r="D166" s="26" t="s">
        <v>55</v>
      </c>
      <c r="E166" s="27" t="s">
        <v>56</v>
      </c>
      <c r="F166" s="28">
        <v>43852</v>
      </c>
      <c r="G166" s="28">
        <v>43852</v>
      </c>
      <c r="H166" s="29">
        <v>54817.58</v>
      </c>
      <c r="I166" s="30">
        <f t="shared" si="2"/>
        <v>1.2501</v>
      </c>
    </row>
    <row r="167" spans="2:9" ht="15" outlineLevel="2">
      <c r="B167" s="20"/>
      <c r="C167" s="26"/>
      <c r="D167" s="26" t="s">
        <v>34</v>
      </c>
      <c r="E167" s="27" t="s">
        <v>35</v>
      </c>
      <c r="F167" s="28">
        <v>33340</v>
      </c>
      <c r="G167" s="28">
        <v>33340</v>
      </c>
      <c r="H167" s="29">
        <v>15359.17</v>
      </c>
      <c r="I167" s="30">
        <f t="shared" si="2"/>
        <v>0.4607</v>
      </c>
    </row>
    <row r="168" spans="2:9" ht="15" outlineLevel="2">
      <c r="B168" s="20"/>
      <c r="C168" s="26"/>
      <c r="D168" s="26" t="s">
        <v>17</v>
      </c>
      <c r="E168" s="27" t="s">
        <v>18</v>
      </c>
      <c r="F168" s="28">
        <v>315</v>
      </c>
      <c r="G168" s="28">
        <v>24396</v>
      </c>
      <c r="H168" s="29">
        <v>16725.15</v>
      </c>
      <c r="I168" s="30">
        <f t="shared" si="2"/>
        <v>0.6856</v>
      </c>
    </row>
    <row r="169" spans="2:9" ht="60" outlineLevel="2">
      <c r="B169" s="20"/>
      <c r="C169" s="26"/>
      <c r="D169" s="26" t="s">
        <v>184</v>
      </c>
      <c r="E169" s="27" t="s">
        <v>185</v>
      </c>
      <c r="F169" s="28">
        <v>0</v>
      </c>
      <c r="G169" s="28">
        <v>0</v>
      </c>
      <c r="H169" s="29">
        <v>1004001</v>
      </c>
      <c r="I169" s="30" t="str">
        <f t="shared" si="2"/>
        <v>─</v>
      </c>
    </row>
    <row r="170" spans="2:9" ht="75" outlineLevel="2">
      <c r="B170" s="20"/>
      <c r="C170" s="26"/>
      <c r="D170" s="26" t="s">
        <v>309</v>
      </c>
      <c r="E170" s="27" t="s">
        <v>330</v>
      </c>
      <c r="F170" s="28">
        <v>1200000</v>
      </c>
      <c r="G170" s="28">
        <v>1199160</v>
      </c>
      <c r="H170" s="29">
        <v>0</v>
      </c>
      <c r="I170" s="30">
        <f t="shared" si="2"/>
        <v>0</v>
      </c>
    </row>
    <row r="171" spans="2:9" ht="15" outlineLevel="1">
      <c r="B171" s="20"/>
      <c r="C171" s="21" t="s">
        <v>186</v>
      </c>
      <c r="D171" s="21"/>
      <c r="E171" s="22" t="s">
        <v>187</v>
      </c>
      <c r="F171" s="23">
        <f>SUBTOTAL(9,F172:F174)</f>
        <v>51750</v>
      </c>
      <c r="G171" s="23">
        <f>SUBTOTAL(9,G172:G174)</f>
        <v>51750</v>
      </c>
      <c r="H171" s="24">
        <f>SUBTOTAL(9,H172:H174)</f>
        <v>2774.89</v>
      </c>
      <c r="I171" s="25">
        <f t="shared" si="2"/>
        <v>0.0536</v>
      </c>
    </row>
    <row r="172" spans="2:9" ht="15" outlineLevel="2">
      <c r="B172" s="20"/>
      <c r="C172" s="26"/>
      <c r="D172" s="26" t="s">
        <v>34</v>
      </c>
      <c r="E172" s="27" t="s">
        <v>35</v>
      </c>
      <c r="F172" s="28">
        <v>7500</v>
      </c>
      <c r="G172" s="28">
        <v>7500</v>
      </c>
      <c r="H172" s="29">
        <v>2469.89</v>
      </c>
      <c r="I172" s="30">
        <f t="shared" si="2"/>
        <v>0.3293</v>
      </c>
    </row>
    <row r="173" spans="2:9" ht="15" outlineLevel="2">
      <c r="B173" s="20"/>
      <c r="C173" s="26"/>
      <c r="D173" s="26" t="s">
        <v>17</v>
      </c>
      <c r="E173" s="27" t="s">
        <v>18</v>
      </c>
      <c r="F173" s="28">
        <v>720</v>
      </c>
      <c r="G173" s="28">
        <v>720</v>
      </c>
      <c r="H173" s="29">
        <v>305</v>
      </c>
      <c r="I173" s="30">
        <f t="shared" si="2"/>
        <v>0.4236</v>
      </c>
    </row>
    <row r="174" spans="2:9" ht="60" outlineLevel="2">
      <c r="B174" s="20"/>
      <c r="C174" s="26"/>
      <c r="D174" s="26" t="s">
        <v>184</v>
      </c>
      <c r="E174" s="27" t="s">
        <v>185</v>
      </c>
      <c r="F174" s="28">
        <v>43530</v>
      </c>
      <c r="G174" s="28">
        <v>43530</v>
      </c>
      <c r="H174" s="29">
        <v>0</v>
      </c>
      <c r="I174" s="30">
        <f t="shared" si="2"/>
        <v>0</v>
      </c>
    </row>
    <row r="175" spans="2:9" ht="15" outlineLevel="1">
      <c r="B175" s="20"/>
      <c r="C175" s="21" t="s">
        <v>188</v>
      </c>
      <c r="D175" s="21"/>
      <c r="E175" s="22" t="s">
        <v>189</v>
      </c>
      <c r="F175" s="23">
        <f>SUBTOTAL(9,F176:F180)</f>
        <v>1794677</v>
      </c>
      <c r="G175" s="23">
        <f>SUBTOTAL(9,G176:G180)</f>
        <v>1846282</v>
      </c>
      <c r="H175" s="24">
        <f>SUBTOTAL(9,H176:H180)</f>
        <v>1219433.11</v>
      </c>
      <c r="I175" s="25">
        <f t="shared" si="2"/>
        <v>0.6605</v>
      </c>
    </row>
    <row r="176" spans="2:9" ht="15" outlineLevel="2">
      <c r="B176" s="20"/>
      <c r="C176" s="26"/>
      <c r="D176" s="26" t="s">
        <v>190</v>
      </c>
      <c r="E176" s="27" t="s">
        <v>191</v>
      </c>
      <c r="F176" s="28">
        <v>1633077</v>
      </c>
      <c r="G176" s="28">
        <v>1633077</v>
      </c>
      <c r="H176" s="29">
        <v>1035631.94</v>
      </c>
      <c r="I176" s="30">
        <f t="shared" si="2"/>
        <v>0.6342</v>
      </c>
    </row>
    <row r="177" spans="2:9" ht="15" outlineLevel="2">
      <c r="B177" s="20"/>
      <c r="C177" s="26"/>
      <c r="D177" s="26" t="s">
        <v>34</v>
      </c>
      <c r="E177" s="27" t="s">
        <v>35</v>
      </c>
      <c r="F177" s="28">
        <v>26600</v>
      </c>
      <c r="G177" s="28">
        <v>26600</v>
      </c>
      <c r="H177" s="29">
        <v>9295.14</v>
      </c>
      <c r="I177" s="30">
        <f t="shared" si="2"/>
        <v>0.3494</v>
      </c>
    </row>
    <row r="178" spans="2:9" ht="15" outlineLevel="2">
      <c r="B178" s="20"/>
      <c r="C178" s="26"/>
      <c r="D178" s="26" t="s">
        <v>17</v>
      </c>
      <c r="E178" s="32" t="s">
        <v>18</v>
      </c>
      <c r="F178" s="28">
        <v>0</v>
      </c>
      <c r="G178" s="28">
        <v>11670</v>
      </c>
      <c r="H178" s="29">
        <v>33582.74</v>
      </c>
      <c r="I178" s="30">
        <f t="shared" si="2"/>
        <v>2.8777</v>
      </c>
    </row>
    <row r="179" spans="2:9" ht="45" outlineLevel="2">
      <c r="B179" s="20"/>
      <c r="C179" s="26"/>
      <c r="D179" s="26" t="s">
        <v>192</v>
      </c>
      <c r="E179" s="27" t="s">
        <v>193</v>
      </c>
      <c r="F179" s="28">
        <v>135000</v>
      </c>
      <c r="G179" s="28">
        <v>135000</v>
      </c>
      <c r="H179" s="29">
        <v>140923.29</v>
      </c>
      <c r="I179" s="30">
        <f t="shared" si="2"/>
        <v>1.0439</v>
      </c>
    </row>
    <row r="180" spans="2:9" ht="60" outlineLevel="2">
      <c r="B180" s="20"/>
      <c r="C180" s="26"/>
      <c r="D180" s="26" t="s">
        <v>184</v>
      </c>
      <c r="E180" s="27" t="s">
        <v>185</v>
      </c>
      <c r="F180" s="28">
        <v>0</v>
      </c>
      <c r="G180" s="28">
        <v>39935</v>
      </c>
      <c r="H180" s="29">
        <v>0</v>
      </c>
      <c r="I180" s="30">
        <f t="shared" si="2"/>
        <v>0</v>
      </c>
    </row>
    <row r="181" spans="2:9" ht="15" outlineLevel="1">
      <c r="B181" s="20"/>
      <c r="C181" s="21" t="s">
        <v>194</v>
      </c>
      <c r="D181" s="21"/>
      <c r="E181" s="22" t="s">
        <v>195</v>
      </c>
      <c r="F181" s="23">
        <f>SUBTOTAL(9,F182:F186)</f>
        <v>66805</v>
      </c>
      <c r="G181" s="23">
        <f>SUBTOTAL(9,G182:G187)</f>
        <v>95932</v>
      </c>
      <c r="H181" s="24">
        <f>SUBTOTAL(9,H182:H187)</f>
        <v>69757.5</v>
      </c>
      <c r="I181" s="25">
        <f t="shared" si="2"/>
        <v>0.7272</v>
      </c>
    </row>
    <row r="182" spans="2:9" ht="15" outlineLevel="3">
      <c r="B182" s="20"/>
      <c r="C182" s="31"/>
      <c r="D182" s="31" t="s">
        <v>102</v>
      </c>
      <c r="E182" s="32" t="s">
        <v>196</v>
      </c>
      <c r="F182" s="33">
        <v>0</v>
      </c>
      <c r="G182" s="33">
        <v>0</v>
      </c>
      <c r="H182" s="34">
        <v>0</v>
      </c>
      <c r="I182" s="35" t="str">
        <f t="shared" si="2"/>
        <v>─</v>
      </c>
    </row>
    <row r="183" spans="2:9" ht="15" outlineLevel="3">
      <c r="B183" s="20"/>
      <c r="C183" s="31"/>
      <c r="D183" s="31" t="s">
        <v>30</v>
      </c>
      <c r="E183" s="32" t="s">
        <v>31</v>
      </c>
      <c r="F183" s="33">
        <v>0</v>
      </c>
      <c r="G183" s="33">
        <v>0</v>
      </c>
      <c r="H183" s="34">
        <v>305</v>
      </c>
      <c r="I183" s="35" t="str">
        <f t="shared" si="2"/>
        <v>─</v>
      </c>
    </row>
    <row r="184" spans="2:9" ht="75" outlineLevel="3">
      <c r="B184" s="20"/>
      <c r="C184" s="26"/>
      <c r="D184" s="26" t="s">
        <v>55</v>
      </c>
      <c r="E184" s="27" t="s">
        <v>56</v>
      </c>
      <c r="F184" s="28">
        <v>49850</v>
      </c>
      <c r="G184" s="28">
        <v>49850</v>
      </c>
      <c r="H184" s="29">
        <v>34801.78</v>
      </c>
      <c r="I184" s="30">
        <f t="shared" si="2"/>
        <v>0.6981</v>
      </c>
    </row>
    <row r="185" spans="2:9" ht="15" outlineLevel="3">
      <c r="B185" s="20"/>
      <c r="C185" s="26"/>
      <c r="D185" s="26" t="s">
        <v>83</v>
      </c>
      <c r="E185" s="32" t="s">
        <v>197</v>
      </c>
      <c r="F185" s="28">
        <v>0</v>
      </c>
      <c r="G185" s="28">
        <v>0</v>
      </c>
      <c r="H185" s="29">
        <v>0</v>
      </c>
      <c r="I185" s="30" t="str">
        <f t="shared" si="2"/>
        <v>─</v>
      </c>
    </row>
    <row r="186" spans="2:9" ht="15" outlineLevel="3">
      <c r="B186" s="20"/>
      <c r="C186" s="26"/>
      <c r="D186" s="26" t="s">
        <v>34</v>
      </c>
      <c r="E186" s="27" t="s">
        <v>35</v>
      </c>
      <c r="F186" s="28">
        <v>16955</v>
      </c>
      <c r="G186" s="28">
        <v>16955</v>
      </c>
      <c r="H186" s="29">
        <v>7669.71</v>
      </c>
      <c r="I186" s="30">
        <f t="shared" si="2"/>
        <v>0.4524</v>
      </c>
    </row>
    <row r="187" spans="2:9" ht="15" outlineLevel="3">
      <c r="B187" s="20"/>
      <c r="C187" s="26"/>
      <c r="D187" s="26" t="s">
        <v>17</v>
      </c>
      <c r="E187" s="32" t="s">
        <v>18</v>
      </c>
      <c r="F187" s="28"/>
      <c r="G187" s="28">
        <v>29127</v>
      </c>
      <c r="H187" s="29">
        <v>26981.01</v>
      </c>
      <c r="I187" s="30">
        <f t="shared" si="2"/>
        <v>0.9263</v>
      </c>
    </row>
    <row r="188" spans="2:9" ht="15" outlineLevel="1">
      <c r="B188" s="20"/>
      <c r="C188" s="21" t="s">
        <v>198</v>
      </c>
      <c r="D188" s="21"/>
      <c r="E188" s="22" t="s">
        <v>199</v>
      </c>
      <c r="F188" s="23">
        <f>SUBTOTAL(9,F189:F194)</f>
        <v>1268928</v>
      </c>
      <c r="G188" s="23">
        <f>SUBTOTAL(9,G189:G194)</f>
        <v>280003</v>
      </c>
      <c r="H188" s="24">
        <f>SUBTOTAL(9,H189:H194)</f>
        <v>47998.9</v>
      </c>
      <c r="I188" s="25">
        <f t="shared" si="2"/>
        <v>0.1714</v>
      </c>
    </row>
    <row r="189" spans="2:9" ht="15" outlineLevel="2">
      <c r="B189" s="20"/>
      <c r="C189" s="26"/>
      <c r="D189" s="26" t="s">
        <v>30</v>
      </c>
      <c r="E189" s="27" t="s">
        <v>31</v>
      </c>
      <c r="F189" s="28">
        <v>650</v>
      </c>
      <c r="G189" s="28">
        <v>650</v>
      </c>
      <c r="H189" s="29">
        <v>495</v>
      </c>
      <c r="I189" s="30">
        <f t="shared" si="2"/>
        <v>0.7615</v>
      </c>
    </row>
    <row r="190" spans="2:9" ht="75" outlineLevel="2">
      <c r="B190" s="20"/>
      <c r="C190" s="26"/>
      <c r="D190" s="26" t="s">
        <v>55</v>
      </c>
      <c r="E190" s="27" t="s">
        <v>56</v>
      </c>
      <c r="F190" s="28">
        <v>49880</v>
      </c>
      <c r="G190" s="28">
        <v>49880</v>
      </c>
      <c r="H190" s="29">
        <v>31498</v>
      </c>
      <c r="I190" s="30">
        <f t="shared" si="2"/>
        <v>0.6315</v>
      </c>
    </row>
    <row r="191" spans="2:9" ht="15" outlineLevel="2">
      <c r="B191" s="20"/>
      <c r="C191" s="26"/>
      <c r="D191" s="26" t="s">
        <v>83</v>
      </c>
      <c r="E191" s="27" t="s">
        <v>197</v>
      </c>
      <c r="F191" s="28">
        <v>0</v>
      </c>
      <c r="G191" s="28">
        <v>0</v>
      </c>
      <c r="H191" s="29">
        <v>134.8</v>
      </c>
      <c r="I191" s="30" t="str">
        <f t="shared" si="2"/>
        <v>─</v>
      </c>
    </row>
    <row r="192" spans="2:9" ht="15" outlineLevel="2">
      <c r="B192" s="20"/>
      <c r="C192" s="26"/>
      <c r="D192" s="26" t="s">
        <v>34</v>
      </c>
      <c r="E192" s="27" t="s">
        <v>35</v>
      </c>
      <c r="F192" s="28">
        <v>18398</v>
      </c>
      <c r="G192" s="28">
        <v>18398</v>
      </c>
      <c r="H192" s="29">
        <v>9500.29</v>
      </c>
      <c r="I192" s="30">
        <f t="shared" si="2"/>
        <v>0.5164</v>
      </c>
    </row>
    <row r="193" spans="2:9" ht="15" outlineLevel="2">
      <c r="B193" s="20"/>
      <c r="C193" s="26"/>
      <c r="D193" s="26" t="s">
        <v>17</v>
      </c>
      <c r="E193" s="32" t="s">
        <v>18</v>
      </c>
      <c r="F193" s="28">
        <v>0</v>
      </c>
      <c r="G193" s="28">
        <v>15942</v>
      </c>
      <c r="H193" s="29">
        <v>6370.81</v>
      </c>
      <c r="I193" s="30">
        <f t="shared" si="2"/>
        <v>0.3996</v>
      </c>
    </row>
    <row r="194" spans="2:9" ht="60" outlineLevel="2">
      <c r="B194" s="20"/>
      <c r="C194" s="26"/>
      <c r="D194" s="26" t="s">
        <v>184</v>
      </c>
      <c r="E194" s="27" t="s">
        <v>185</v>
      </c>
      <c r="F194" s="28">
        <v>1200000</v>
      </c>
      <c r="G194" s="28">
        <v>195133</v>
      </c>
      <c r="H194" s="29">
        <v>0</v>
      </c>
      <c r="I194" s="30">
        <f t="shared" si="2"/>
        <v>0</v>
      </c>
    </row>
    <row r="195" spans="2:9" ht="15" outlineLevel="1">
      <c r="B195" s="20"/>
      <c r="C195" s="21" t="s">
        <v>200</v>
      </c>
      <c r="D195" s="21"/>
      <c r="E195" s="22" t="s">
        <v>201</v>
      </c>
      <c r="F195" s="23">
        <f>SUBTOTAL(9,F196:F200)</f>
        <v>93005</v>
      </c>
      <c r="G195" s="23">
        <f>SUBTOTAL(9,G196:G200)</f>
        <v>93005</v>
      </c>
      <c r="H195" s="24">
        <f>SUBTOTAL(9,H196:H200)</f>
        <v>222710.79</v>
      </c>
      <c r="I195" s="25">
        <f t="shared" si="2"/>
        <v>2.3946</v>
      </c>
    </row>
    <row r="196" spans="2:9" ht="15" outlineLevel="2">
      <c r="B196" s="20"/>
      <c r="C196" s="31"/>
      <c r="D196" s="31" t="s">
        <v>102</v>
      </c>
      <c r="E196" s="32" t="s">
        <v>196</v>
      </c>
      <c r="F196" s="33">
        <v>0</v>
      </c>
      <c r="G196" s="33">
        <v>0</v>
      </c>
      <c r="H196" s="34">
        <v>0</v>
      </c>
      <c r="I196" s="35" t="str">
        <f t="shared" si="2"/>
        <v>─</v>
      </c>
    </row>
    <row r="197" spans="2:9" ht="15" outlineLevel="2">
      <c r="B197" s="20"/>
      <c r="C197" s="26"/>
      <c r="D197" s="26" t="s">
        <v>30</v>
      </c>
      <c r="E197" s="27" t="s">
        <v>31</v>
      </c>
      <c r="F197" s="28">
        <v>1088</v>
      </c>
      <c r="G197" s="28">
        <v>1088</v>
      </c>
      <c r="H197" s="29">
        <v>891</v>
      </c>
      <c r="I197" s="30">
        <f t="shared" si="2"/>
        <v>0.8189</v>
      </c>
    </row>
    <row r="198" spans="2:9" ht="75" outlineLevel="2">
      <c r="B198" s="20"/>
      <c r="C198" s="26"/>
      <c r="D198" s="26" t="s">
        <v>55</v>
      </c>
      <c r="E198" s="27" t="s">
        <v>56</v>
      </c>
      <c r="F198" s="28">
        <v>64514</v>
      </c>
      <c r="G198" s="28">
        <v>64514</v>
      </c>
      <c r="H198" s="29">
        <v>42232.46</v>
      </c>
      <c r="I198" s="30">
        <f t="shared" si="2"/>
        <v>0.6546</v>
      </c>
    </row>
    <row r="199" spans="2:9" ht="15" outlineLevel="2">
      <c r="B199" s="20"/>
      <c r="C199" s="26"/>
      <c r="D199" s="26" t="s">
        <v>34</v>
      </c>
      <c r="E199" s="27" t="s">
        <v>35</v>
      </c>
      <c r="F199" s="28">
        <v>27403</v>
      </c>
      <c r="G199" s="28">
        <v>27403</v>
      </c>
      <c r="H199" s="29">
        <v>12544.05</v>
      </c>
      <c r="I199" s="30">
        <f t="shared" si="2"/>
        <v>0.4578</v>
      </c>
    </row>
    <row r="200" spans="2:9" ht="15" outlineLevel="2">
      <c r="B200" s="20"/>
      <c r="C200" s="26"/>
      <c r="D200" s="26" t="s">
        <v>17</v>
      </c>
      <c r="E200" s="32" t="s">
        <v>18</v>
      </c>
      <c r="F200" s="28">
        <v>0</v>
      </c>
      <c r="G200" s="28">
        <v>0</v>
      </c>
      <c r="H200" s="29">
        <v>167043.28</v>
      </c>
      <c r="I200" s="30" t="str">
        <f t="shared" si="2"/>
        <v>─</v>
      </c>
    </row>
    <row r="201" spans="2:9" ht="30" outlineLevel="1">
      <c r="B201" s="20"/>
      <c r="C201" s="21" t="s">
        <v>202</v>
      </c>
      <c r="D201" s="21"/>
      <c r="E201" s="22" t="s">
        <v>203</v>
      </c>
      <c r="F201" s="23">
        <f>SUBTOTAL(9,F202:F205)</f>
        <v>333682</v>
      </c>
      <c r="G201" s="23">
        <f>SUBTOTAL(9,G202:G205)</f>
        <v>333682</v>
      </c>
      <c r="H201" s="24">
        <f>SUBTOTAL(9,H202:H206)</f>
        <v>278417.28</v>
      </c>
      <c r="I201" s="25">
        <f t="shared" si="2"/>
        <v>0.8344</v>
      </c>
    </row>
    <row r="202" spans="2:9" ht="75" outlineLevel="2">
      <c r="B202" s="20"/>
      <c r="C202" s="26"/>
      <c r="D202" s="26" t="s">
        <v>55</v>
      </c>
      <c r="E202" s="27" t="s">
        <v>56</v>
      </c>
      <c r="F202" s="28">
        <v>27932</v>
      </c>
      <c r="G202" s="28">
        <v>27932</v>
      </c>
      <c r="H202" s="29">
        <v>28485.59</v>
      </c>
      <c r="I202" s="30">
        <f t="shared" si="2"/>
        <v>1.0198</v>
      </c>
    </row>
    <row r="203" spans="2:9" ht="15" outlineLevel="2">
      <c r="B203" s="20"/>
      <c r="C203" s="26"/>
      <c r="D203" s="26" t="s">
        <v>190</v>
      </c>
      <c r="E203" s="27" t="s">
        <v>191</v>
      </c>
      <c r="F203" s="28">
        <v>303250</v>
      </c>
      <c r="G203" s="28">
        <v>303250</v>
      </c>
      <c r="H203" s="29">
        <v>189084.23</v>
      </c>
      <c r="I203" s="30">
        <f t="shared" si="2"/>
        <v>0.6235</v>
      </c>
    </row>
    <row r="204" spans="2:9" ht="15" outlineLevel="2">
      <c r="B204" s="20"/>
      <c r="C204" s="26"/>
      <c r="D204" s="26" t="s">
        <v>83</v>
      </c>
      <c r="E204" s="32" t="s">
        <v>197</v>
      </c>
      <c r="F204" s="28">
        <v>0</v>
      </c>
      <c r="G204" s="28">
        <v>0</v>
      </c>
      <c r="H204" s="29">
        <v>56699.5</v>
      </c>
      <c r="I204" s="30" t="str">
        <f aca="true" t="shared" si="3" ref="I204:I262">IF(G204&lt;&gt;0,H204/G204,"─")</f>
        <v>─</v>
      </c>
    </row>
    <row r="205" spans="2:9" ht="15" outlineLevel="2">
      <c r="B205" s="20"/>
      <c r="C205" s="26"/>
      <c r="D205" s="26" t="s">
        <v>34</v>
      </c>
      <c r="E205" s="27" t="s">
        <v>35</v>
      </c>
      <c r="F205" s="28">
        <v>2500</v>
      </c>
      <c r="G205" s="28">
        <v>2500</v>
      </c>
      <c r="H205" s="29">
        <v>2067.92</v>
      </c>
      <c r="I205" s="30">
        <f t="shared" si="3"/>
        <v>0.8272</v>
      </c>
    </row>
    <row r="206" spans="2:9" ht="15" outlineLevel="2">
      <c r="B206" s="20"/>
      <c r="C206" s="26"/>
      <c r="D206" s="26" t="s">
        <v>17</v>
      </c>
      <c r="E206" s="27" t="s">
        <v>18</v>
      </c>
      <c r="F206" s="28">
        <v>0</v>
      </c>
      <c r="G206" s="28">
        <v>0</v>
      </c>
      <c r="H206" s="29">
        <v>2080.04</v>
      </c>
      <c r="I206" s="30" t="str">
        <f t="shared" si="3"/>
        <v>─</v>
      </c>
    </row>
    <row r="207" spans="2:9" ht="15" outlineLevel="1">
      <c r="B207" s="20"/>
      <c r="C207" s="21" t="s">
        <v>204</v>
      </c>
      <c r="D207" s="21"/>
      <c r="E207" s="22" t="s">
        <v>205</v>
      </c>
      <c r="F207" s="23">
        <f>SUBTOTAL(9,F208:F210)</f>
        <v>80500</v>
      </c>
      <c r="G207" s="23">
        <f>SUBTOTAL(9,G208:G210)</f>
        <v>109000</v>
      </c>
      <c r="H207" s="24">
        <f>SUBTOTAL(9,H208:H210)</f>
        <v>60648.28</v>
      </c>
      <c r="I207" s="25">
        <f t="shared" si="3"/>
        <v>0.5564</v>
      </c>
    </row>
    <row r="208" spans="2:9" ht="75" outlineLevel="2">
      <c r="B208" s="20"/>
      <c r="C208" s="26"/>
      <c r="D208" s="26" t="s">
        <v>55</v>
      </c>
      <c r="E208" s="27" t="s">
        <v>56</v>
      </c>
      <c r="F208" s="28">
        <v>62000</v>
      </c>
      <c r="G208" s="28">
        <v>62000</v>
      </c>
      <c r="H208" s="29">
        <v>30953.17</v>
      </c>
      <c r="I208" s="30">
        <f t="shared" si="3"/>
        <v>0.4992</v>
      </c>
    </row>
    <row r="209" spans="2:9" ht="15" outlineLevel="2">
      <c r="B209" s="20"/>
      <c r="C209" s="26"/>
      <c r="D209" s="26" t="s">
        <v>190</v>
      </c>
      <c r="E209" s="27" t="s">
        <v>191</v>
      </c>
      <c r="F209" s="28">
        <v>18000</v>
      </c>
      <c r="G209" s="28">
        <v>46500</v>
      </c>
      <c r="H209" s="29">
        <v>29120</v>
      </c>
      <c r="I209" s="30">
        <f t="shared" si="3"/>
        <v>0.6262</v>
      </c>
    </row>
    <row r="210" spans="2:9" ht="15" outlineLevel="2">
      <c r="B210" s="20"/>
      <c r="C210" s="26"/>
      <c r="D210" s="26" t="s">
        <v>34</v>
      </c>
      <c r="E210" s="27" t="s">
        <v>35</v>
      </c>
      <c r="F210" s="28">
        <v>500</v>
      </c>
      <c r="G210" s="28">
        <v>500</v>
      </c>
      <c r="H210" s="29">
        <v>575.11</v>
      </c>
      <c r="I210" s="30">
        <f t="shared" si="3"/>
        <v>1.1502</v>
      </c>
    </row>
    <row r="211" spans="2:9" ht="15" outlineLevel="1">
      <c r="B211" s="20"/>
      <c r="C211" s="21" t="s">
        <v>206</v>
      </c>
      <c r="D211" s="21"/>
      <c r="E211" s="22" t="s">
        <v>207</v>
      </c>
      <c r="F211" s="23">
        <f>SUBTOTAL(9,F212:F213)</f>
        <v>999854</v>
      </c>
      <c r="G211" s="23">
        <f>SUBTOTAL(9,G212:G213)</f>
        <v>999854</v>
      </c>
      <c r="H211" s="24">
        <f>SUBTOTAL(9,H212:H213)</f>
        <v>574782.04</v>
      </c>
      <c r="I211" s="25">
        <f t="shared" si="3"/>
        <v>0.5749</v>
      </c>
    </row>
    <row r="212" spans="2:9" ht="15" outlineLevel="2">
      <c r="B212" s="20"/>
      <c r="C212" s="26"/>
      <c r="D212" s="26" t="s">
        <v>190</v>
      </c>
      <c r="E212" s="27" t="s">
        <v>191</v>
      </c>
      <c r="F212" s="28">
        <v>994804</v>
      </c>
      <c r="G212" s="28">
        <v>994804</v>
      </c>
      <c r="H212" s="29">
        <v>572403.34</v>
      </c>
      <c r="I212" s="30">
        <f t="shared" si="3"/>
        <v>0.5754</v>
      </c>
    </row>
    <row r="213" spans="2:9" ht="15" outlineLevel="2">
      <c r="B213" s="20"/>
      <c r="C213" s="26"/>
      <c r="D213" s="26" t="s">
        <v>17</v>
      </c>
      <c r="E213" s="27" t="s">
        <v>18</v>
      </c>
      <c r="F213" s="28">
        <v>5050</v>
      </c>
      <c r="G213" s="28">
        <v>5050</v>
      </c>
      <c r="H213" s="29">
        <v>2378.7</v>
      </c>
      <c r="I213" s="30">
        <f t="shared" si="3"/>
        <v>0.471</v>
      </c>
    </row>
    <row r="214" spans="2:9" ht="15" outlineLevel="1">
      <c r="B214" s="20"/>
      <c r="C214" s="21" t="s">
        <v>208</v>
      </c>
      <c r="D214" s="21"/>
      <c r="E214" s="22" t="s">
        <v>16</v>
      </c>
      <c r="F214" s="23">
        <f>SUBTOTAL(9,F215:F220)</f>
        <v>1647558</v>
      </c>
      <c r="G214" s="23">
        <f>SUBTOTAL(9,G215:G220)</f>
        <v>3907989</v>
      </c>
      <c r="H214" s="24">
        <f>SUBTOTAL(9,H215:H220)</f>
        <v>2683595</v>
      </c>
      <c r="I214" s="25">
        <f t="shared" si="3"/>
        <v>0.6867</v>
      </c>
    </row>
    <row r="215" spans="2:9" ht="15" outlineLevel="2">
      <c r="B215" s="20"/>
      <c r="C215" s="31"/>
      <c r="D215" s="31" t="s">
        <v>34</v>
      </c>
      <c r="E215" s="32" t="s">
        <v>35</v>
      </c>
      <c r="F215" s="33">
        <v>0</v>
      </c>
      <c r="G215" s="33">
        <v>0</v>
      </c>
      <c r="H215" s="34">
        <v>7334.44</v>
      </c>
      <c r="I215" s="35" t="str">
        <f t="shared" si="3"/>
        <v>─</v>
      </c>
    </row>
    <row r="216" spans="2:9" ht="75" outlineLevel="2">
      <c r="B216" s="20"/>
      <c r="C216" s="31"/>
      <c r="D216" s="31" t="s">
        <v>85</v>
      </c>
      <c r="E216" s="32" t="s">
        <v>86</v>
      </c>
      <c r="F216" s="33">
        <v>1119511</v>
      </c>
      <c r="G216" s="33">
        <v>2303354</v>
      </c>
      <c r="H216" s="34">
        <v>1496862.67</v>
      </c>
      <c r="I216" s="35">
        <f t="shared" si="3"/>
        <v>0.6499</v>
      </c>
    </row>
    <row r="217" spans="2:9" ht="75" outlineLevel="2">
      <c r="B217" s="20"/>
      <c r="C217" s="31"/>
      <c r="D217" s="31" t="s">
        <v>87</v>
      </c>
      <c r="E217" s="32" t="s">
        <v>86</v>
      </c>
      <c r="F217" s="33">
        <v>181307</v>
      </c>
      <c r="G217" s="33">
        <v>384595</v>
      </c>
      <c r="H217" s="34">
        <v>281597.89</v>
      </c>
      <c r="I217" s="35">
        <f t="shared" si="3"/>
        <v>0.7322</v>
      </c>
    </row>
    <row r="218" spans="2:9" ht="60" outlineLevel="2">
      <c r="B218" s="20"/>
      <c r="C218" s="26"/>
      <c r="D218" s="26" t="s">
        <v>213</v>
      </c>
      <c r="E218" s="27" t="s">
        <v>214</v>
      </c>
      <c r="F218" s="28">
        <v>322240</v>
      </c>
      <c r="G218" s="28">
        <v>322240</v>
      </c>
      <c r="H218" s="29">
        <v>0</v>
      </c>
      <c r="I218" s="30">
        <f t="shared" si="3"/>
        <v>0</v>
      </c>
    </row>
    <row r="219" spans="2:9" ht="75" outlineLevel="2">
      <c r="B219" s="20"/>
      <c r="C219" s="26"/>
      <c r="D219" s="26" t="s">
        <v>36</v>
      </c>
      <c r="E219" s="27" t="s">
        <v>37</v>
      </c>
      <c r="F219" s="28">
        <v>24500</v>
      </c>
      <c r="G219" s="28">
        <v>763110</v>
      </c>
      <c r="H219" s="29">
        <v>763130</v>
      </c>
      <c r="I219" s="30">
        <f t="shared" si="3"/>
        <v>1</v>
      </c>
    </row>
    <row r="220" spans="2:9" ht="75" outlineLevel="2">
      <c r="B220" s="20"/>
      <c r="C220" s="26"/>
      <c r="D220" s="26" t="s">
        <v>38</v>
      </c>
      <c r="E220" s="27" t="s">
        <v>37</v>
      </c>
      <c r="F220" s="28">
        <v>0</v>
      </c>
      <c r="G220" s="28">
        <v>134690</v>
      </c>
      <c r="H220" s="29">
        <v>134670</v>
      </c>
      <c r="I220" s="30">
        <f t="shared" si="3"/>
        <v>0.9999</v>
      </c>
    </row>
    <row r="221" spans="2:9" ht="15.75">
      <c r="B221" s="14" t="s">
        <v>215</v>
      </c>
      <c r="C221" s="15"/>
      <c r="D221" s="15"/>
      <c r="E221" s="16" t="s">
        <v>216</v>
      </c>
      <c r="F221" s="17">
        <f>SUBTOTAL(9,F222:F229)</f>
        <v>21000</v>
      </c>
      <c r="G221" s="17">
        <f>SUBTOTAL(9,G222:G229)</f>
        <v>23034</v>
      </c>
      <c r="H221" s="18">
        <f>SUBTOTAL(9,H222:H229)</f>
        <v>25748.17</v>
      </c>
      <c r="I221" s="19">
        <f t="shared" si="3"/>
        <v>1.1178</v>
      </c>
    </row>
    <row r="222" spans="2:9" ht="15.75" outlineLevel="1">
      <c r="B222" s="47"/>
      <c r="C222" s="21" t="s">
        <v>217</v>
      </c>
      <c r="D222" s="21"/>
      <c r="E222" s="22" t="s">
        <v>218</v>
      </c>
      <c r="F222" s="23">
        <f>SUBTOTAL(9,F223:F224)</f>
        <v>0</v>
      </c>
      <c r="G222" s="23">
        <f>SUBTOTAL(9,G223:G224)</f>
        <v>0</v>
      </c>
      <c r="H222" s="24">
        <f>SUBTOTAL(9,H223:H224)</f>
        <v>16054.31</v>
      </c>
      <c r="I222" s="25" t="str">
        <f t="shared" si="3"/>
        <v>─</v>
      </c>
    </row>
    <row r="223" spans="2:9" ht="15.75" outlineLevel="2">
      <c r="B223" s="47"/>
      <c r="C223" s="48"/>
      <c r="D223" s="26" t="s">
        <v>34</v>
      </c>
      <c r="E223" s="32" t="s">
        <v>35</v>
      </c>
      <c r="F223" s="33">
        <v>0</v>
      </c>
      <c r="G223" s="33">
        <v>0</v>
      </c>
      <c r="H223" s="34">
        <v>233.95</v>
      </c>
      <c r="I223" s="35" t="str">
        <f t="shared" si="3"/>
        <v>─</v>
      </c>
    </row>
    <row r="224" spans="2:9" ht="15.75" outlineLevel="2">
      <c r="B224" s="47"/>
      <c r="C224" s="48"/>
      <c r="D224" s="26" t="s">
        <v>17</v>
      </c>
      <c r="E224" s="32" t="s">
        <v>18</v>
      </c>
      <c r="F224" s="33">
        <v>0</v>
      </c>
      <c r="G224" s="33">
        <v>0</v>
      </c>
      <c r="H224" s="34">
        <v>15820.36</v>
      </c>
      <c r="I224" s="35" t="str">
        <f t="shared" si="3"/>
        <v>─</v>
      </c>
    </row>
    <row r="225" spans="2:9" ht="45" outlineLevel="1">
      <c r="B225" s="20"/>
      <c r="C225" s="21" t="s">
        <v>219</v>
      </c>
      <c r="D225" s="21"/>
      <c r="E225" s="22" t="s">
        <v>220</v>
      </c>
      <c r="F225" s="23">
        <f>SUBTOTAL(9,F226:F227)</f>
        <v>21000</v>
      </c>
      <c r="G225" s="23">
        <f>SUBTOTAL(9,G226:G227)</f>
        <v>21000</v>
      </c>
      <c r="H225" s="24">
        <f>SUBTOTAL(9,H226:H227)</f>
        <v>7660</v>
      </c>
      <c r="I225" s="25">
        <f t="shared" si="3"/>
        <v>0.3648</v>
      </c>
    </row>
    <row r="226" spans="2:9" ht="60" outlineLevel="2">
      <c r="B226" s="20"/>
      <c r="C226" s="26"/>
      <c r="D226" s="26" t="s">
        <v>19</v>
      </c>
      <c r="E226" s="27" t="s">
        <v>20</v>
      </c>
      <c r="F226" s="28">
        <v>1000</v>
      </c>
      <c r="G226" s="28">
        <v>1000</v>
      </c>
      <c r="H226" s="29">
        <v>0</v>
      </c>
      <c r="I226" s="30">
        <f t="shared" si="3"/>
        <v>0</v>
      </c>
    </row>
    <row r="227" spans="2:9" ht="60" outlineLevel="2">
      <c r="B227" s="20"/>
      <c r="C227" s="26"/>
      <c r="D227" s="26" t="s">
        <v>13</v>
      </c>
      <c r="E227" s="27" t="s">
        <v>14</v>
      </c>
      <c r="F227" s="28">
        <v>20000</v>
      </c>
      <c r="G227" s="28">
        <v>20000</v>
      </c>
      <c r="H227" s="29">
        <v>7660</v>
      </c>
      <c r="I227" s="30">
        <f t="shared" si="3"/>
        <v>0.383</v>
      </c>
    </row>
    <row r="228" spans="2:9" ht="15" outlineLevel="1">
      <c r="B228" s="20"/>
      <c r="C228" s="21" t="s">
        <v>221</v>
      </c>
      <c r="D228" s="21"/>
      <c r="E228" s="22" t="s">
        <v>16</v>
      </c>
      <c r="F228" s="23">
        <f>SUBTOTAL(9,F229)</f>
        <v>0</v>
      </c>
      <c r="G228" s="23">
        <f>SUBTOTAL(9,G229:G229)</f>
        <v>2034</v>
      </c>
      <c r="H228" s="24">
        <f>SUBTOTAL(9,H229:H229)</f>
        <v>2033.86</v>
      </c>
      <c r="I228" s="25">
        <f t="shared" si="3"/>
        <v>0.9999</v>
      </c>
    </row>
    <row r="229" spans="2:9" ht="15" outlineLevel="2">
      <c r="B229" s="20"/>
      <c r="C229" s="26"/>
      <c r="D229" s="26" t="s">
        <v>17</v>
      </c>
      <c r="E229" s="32" t="s">
        <v>18</v>
      </c>
      <c r="F229" s="28">
        <v>0</v>
      </c>
      <c r="G229" s="28">
        <v>2034</v>
      </c>
      <c r="H229" s="29">
        <v>2033.86</v>
      </c>
      <c r="I229" s="30">
        <f t="shared" si="3"/>
        <v>0.9999</v>
      </c>
    </row>
    <row r="230" spans="2:9" ht="15.75">
      <c r="B230" s="14" t="s">
        <v>222</v>
      </c>
      <c r="C230" s="15"/>
      <c r="D230" s="15"/>
      <c r="E230" s="16" t="s">
        <v>223</v>
      </c>
      <c r="F230" s="17">
        <f>SUM(F292+F290+F284+F282+F278+F275+F271+F266+F259+F257+F255+F248+F241+F235+F231)</f>
        <v>21503173</v>
      </c>
      <c r="G230" s="17">
        <f>SUM(G292+G290+G284+G282+G278+G275+G271+G266+G259+G257+G255+G248+G241+G235+G231)</f>
        <v>21874797</v>
      </c>
      <c r="H230" s="18">
        <f>SUM(H292+H290+H284+H282+H278+H275+H271+H266+H259+H257+H255+H248+H241+H235+H231)</f>
        <v>13511108.47</v>
      </c>
      <c r="I230" s="19">
        <f t="shared" si="3"/>
        <v>0.6177</v>
      </c>
    </row>
    <row r="231" spans="2:9" ht="15" outlineLevel="1">
      <c r="B231" s="20"/>
      <c r="C231" s="21" t="s">
        <v>224</v>
      </c>
      <c r="D231" s="21"/>
      <c r="E231" s="22" t="s">
        <v>225</v>
      </c>
      <c r="F231" s="23">
        <f>SUBTOTAL(9,F232:F234)</f>
        <v>167000</v>
      </c>
      <c r="G231" s="23">
        <f>SUBTOTAL(9,G232:G234)</f>
        <v>167000</v>
      </c>
      <c r="H231" s="24">
        <f>SUBTOTAL(9,H232:H234)</f>
        <v>154393.37</v>
      </c>
      <c r="I231" s="25">
        <f t="shared" si="3"/>
        <v>0.9245</v>
      </c>
    </row>
    <row r="232" spans="2:9" ht="15" outlineLevel="2">
      <c r="B232" s="20"/>
      <c r="C232" s="26"/>
      <c r="D232" s="26" t="s">
        <v>34</v>
      </c>
      <c r="E232" s="27" t="s">
        <v>35</v>
      </c>
      <c r="F232" s="28">
        <v>1000</v>
      </c>
      <c r="G232" s="28">
        <v>1000</v>
      </c>
      <c r="H232" s="29">
        <v>340.96</v>
      </c>
      <c r="I232" s="30">
        <f t="shared" si="3"/>
        <v>0.341</v>
      </c>
    </row>
    <row r="233" spans="2:9" ht="15" outlineLevel="2">
      <c r="B233" s="20"/>
      <c r="C233" s="26"/>
      <c r="D233" s="26" t="s">
        <v>17</v>
      </c>
      <c r="E233" s="32" t="s">
        <v>18</v>
      </c>
      <c r="F233" s="28">
        <v>0</v>
      </c>
      <c r="G233" s="28">
        <v>0</v>
      </c>
      <c r="H233" s="29">
        <v>180</v>
      </c>
      <c r="I233" s="30" t="str">
        <f t="shared" si="3"/>
        <v>─</v>
      </c>
    </row>
    <row r="234" spans="2:9" ht="45" outlineLevel="2">
      <c r="B234" s="20"/>
      <c r="C234" s="26"/>
      <c r="D234" s="26" t="s">
        <v>227</v>
      </c>
      <c r="E234" s="27" t="s">
        <v>228</v>
      </c>
      <c r="F234" s="28">
        <v>166000</v>
      </c>
      <c r="G234" s="28">
        <v>166000</v>
      </c>
      <c r="H234" s="29">
        <v>153872.41</v>
      </c>
      <c r="I234" s="30">
        <f t="shared" si="3"/>
        <v>0.9269</v>
      </c>
    </row>
    <row r="235" spans="2:9" ht="15" outlineLevel="1">
      <c r="B235" s="20"/>
      <c r="C235" s="21" t="s">
        <v>229</v>
      </c>
      <c r="D235" s="21"/>
      <c r="E235" s="22" t="s">
        <v>230</v>
      </c>
      <c r="F235" s="23">
        <f>SUBTOTAL(9,F236:F240)</f>
        <v>3265546</v>
      </c>
      <c r="G235" s="23">
        <f>SUBTOTAL(9,G236:G240)</f>
        <v>3340591</v>
      </c>
      <c r="H235" s="24">
        <f>SUBTOTAL(9,H236:H240)</f>
        <v>1664905.79</v>
      </c>
      <c r="I235" s="25">
        <f t="shared" si="3"/>
        <v>0.4984</v>
      </c>
    </row>
    <row r="236" spans="2:9" ht="15" outlineLevel="2">
      <c r="B236" s="20"/>
      <c r="C236" s="26"/>
      <c r="D236" s="26" t="s">
        <v>190</v>
      </c>
      <c r="E236" s="27" t="s">
        <v>191</v>
      </c>
      <c r="F236" s="28">
        <v>1382046</v>
      </c>
      <c r="G236" s="28">
        <v>1382046</v>
      </c>
      <c r="H236" s="29">
        <v>701430.32</v>
      </c>
      <c r="I236" s="30">
        <f t="shared" si="3"/>
        <v>0.5075</v>
      </c>
    </row>
    <row r="237" spans="2:9" ht="15" outlineLevel="2">
      <c r="B237" s="20"/>
      <c r="C237" s="26"/>
      <c r="D237" s="26" t="s">
        <v>83</v>
      </c>
      <c r="E237" s="27" t="s">
        <v>197</v>
      </c>
      <c r="F237" s="28">
        <v>300</v>
      </c>
      <c r="G237" s="28">
        <v>300</v>
      </c>
      <c r="H237" s="29">
        <v>304.1</v>
      </c>
      <c r="I237" s="30">
        <f t="shared" si="3"/>
        <v>1.0137</v>
      </c>
    </row>
    <row r="238" spans="2:9" ht="15" outlineLevel="2">
      <c r="B238" s="20"/>
      <c r="C238" s="26"/>
      <c r="D238" s="26" t="s">
        <v>34</v>
      </c>
      <c r="E238" s="27" t="s">
        <v>35</v>
      </c>
      <c r="F238" s="28">
        <v>6200</v>
      </c>
      <c r="G238" s="28">
        <v>6200</v>
      </c>
      <c r="H238" s="29">
        <v>2538.1</v>
      </c>
      <c r="I238" s="30">
        <f t="shared" si="3"/>
        <v>0.4094</v>
      </c>
    </row>
    <row r="239" spans="2:9" ht="15" outlineLevel="2">
      <c r="B239" s="20"/>
      <c r="C239" s="26"/>
      <c r="D239" s="26" t="s">
        <v>17</v>
      </c>
      <c r="E239" s="32" t="s">
        <v>18</v>
      </c>
      <c r="F239" s="28">
        <v>0</v>
      </c>
      <c r="G239" s="28">
        <v>0</v>
      </c>
      <c r="H239" s="29">
        <v>2854.27</v>
      </c>
      <c r="I239" s="30" t="str">
        <f t="shared" si="3"/>
        <v>─</v>
      </c>
    </row>
    <row r="240" spans="2:9" ht="30" outlineLevel="2">
      <c r="B240" s="20"/>
      <c r="C240" s="26"/>
      <c r="D240" s="26" t="s">
        <v>211</v>
      </c>
      <c r="E240" s="27" t="s">
        <v>212</v>
      </c>
      <c r="F240" s="28">
        <v>1877000</v>
      </c>
      <c r="G240" s="28">
        <v>1952045</v>
      </c>
      <c r="H240" s="29">
        <v>957779</v>
      </c>
      <c r="I240" s="30">
        <f t="shared" si="3"/>
        <v>0.4907</v>
      </c>
    </row>
    <row r="241" spans="2:9" ht="15" outlineLevel="1">
      <c r="B241" s="20"/>
      <c r="C241" s="21" t="s">
        <v>231</v>
      </c>
      <c r="D241" s="21"/>
      <c r="E241" s="22" t="s">
        <v>232</v>
      </c>
      <c r="F241" s="23">
        <f>SUBTOTAL(9,F242:F246)</f>
        <v>396943</v>
      </c>
      <c r="G241" s="23">
        <f>SUBTOTAL(9,G242:G247)</f>
        <v>396943</v>
      </c>
      <c r="H241" s="24">
        <f>SUBTOTAL(9,H242:H247)</f>
        <v>204170.43</v>
      </c>
      <c r="I241" s="25">
        <f t="shared" si="3"/>
        <v>0.5144</v>
      </c>
    </row>
    <row r="242" spans="2:9" ht="15" outlineLevel="2">
      <c r="B242" s="20"/>
      <c r="C242" s="26"/>
      <c r="D242" s="26" t="s">
        <v>190</v>
      </c>
      <c r="E242" s="27" t="s">
        <v>191</v>
      </c>
      <c r="F242" s="28">
        <v>60443</v>
      </c>
      <c r="G242" s="28">
        <v>60443</v>
      </c>
      <c r="H242" s="29">
        <v>35204.6</v>
      </c>
      <c r="I242" s="30">
        <f t="shared" si="3"/>
        <v>0.5824</v>
      </c>
    </row>
    <row r="243" spans="2:9" ht="15" outlineLevel="2">
      <c r="B243" s="20"/>
      <c r="C243" s="26"/>
      <c r="D243" s="26" t="s">
        <v>34</v>
      </c>
      <c r="E243" s="32" t="s">
        <v>35</v>
      </c>
      <c r="F243" s="28">
        <v>500</v>
      </c>
      <c r="G243" s="28">
        <v>500</v>
      </c>
      <c r="H243" s="29">
        <v>203.28</v>
      </c>
      <c r="I243" s="30">
        <f t="shared" si="3"/>
        <v>0.4066</v>
      </c>
    </row>
    <row r="244" spans="2:9" ht="15" outlineLevel="2">
      <c r="B244" s="20"/>
      <c r="C244" s="26"/>
      <c r="D244" s="26" t="s">
        <v>17</v>
      </c>
      <c r="E244" s="32" t="s">
        <v>18</v>
      </c>
      <c r="F244" s="28">
        <v>0</v>
      </c>
      <c r="G244" s="28">
        <v>0</v>
      </c>
      <c r="H244" s="29">
        <v>702.12</v>
      </c>
      <c r="I244" s="30" t="str">
        <f t="shared" si="3"/>
        <v>─</v>
      </c>
    </row>
    <row r="245" spans="2:9" ht="60" outlineLevel="2">
      <c r="B245" s="20"/>
      <c r="C245" s="26"/>
      <c r="D245" s="26" t="s">
        <v>19</v>
      </c>
      <c r="E245" s="27" t="s">
        <v>20</v>
      </c>
      <c r="F245" s="28">
        <v>336000</v>
      </c>
      <c r="G245" s="28">
        <v>336000</v>
      </c>
      <c r="H245" s="29">
        <v>168000</v>
      </c>
      <c r="I245" s="30">
        <f t="shared" si="3"/>
        <v>0.5</v>
      </c>
    </row>
    <row r="246" spans="2:9" ht="30" outlineLevel="2">
      <c r="B246" s="20"/>
      <c r="C246" s="26"/>
      <c r="D246" s="26" t="s">
        <v>61</v>
      </c>
      <c r="E246" s="32" t="s">
        <v>99</v>
      </c>
      <c r="F246" s="28">
        <v>0</v>
      </c>
      <c r="G246" s="28">
        <v>0</v>
      </c>
      <c r="H246" s="29">
        <v>60.43</v>
      </c>
      <c r="I246" s="30" t="str">
        <f t="shared" si="3"/>
        <v>─</v>
      </c>
    </row>
    <row r="247" spans="2:9" ht="60" outlineLevel="2">
      <c r="B247" s="20"/>
      <c r="C247" s="26"/>
      <c r="D247" s="26" t="s">
        <v>233</v>
      </c>
      <c r="E247" s="32" t="s">
        <v>234</v>
      </c>
      <c r="F247" s="28">
        <v>0</v>
      </c>
      <c r="G247" s="28">
        <v>0</v>
      </c>
      <c r="H247" s="29">
        <v>0</v>
      </c>
      <c r="I247" s="30" t="str">
        <f t="shared" si="3"/>
        <v>─</v>
      </c>
    </row>
    <row r="248" spans="2:9" ht="15" outlineLevel="1">
      <c r="B248" s="20"/>
      <c r="C248" s="21" t="s">
        <v>235</v>
      </c>
      <c r="D248" s="21"/>
      <c r="E248" s="22" t="s">
        <v>236</v>
      </c>
      <c r="F248" s="23">
        <f>SUBTOTAL(9,F249:F254)</f>
        <v>318000</v>
      </c>
      <c r="G248" s="23">
        <f>SUBTOTAL(9,G249:G254)</f>
        <v>329166</v>
      </c>
      <c r="H248" s="24">
        <f>SUBTOTAL(9,H249:H254)</f>
        <v>269850.96</v>
      </c>
      <c r="I248" s="25">
        <f t="shared" si="3"/>
        <v>0.8198</v>
      </c>
    </row>
    <row r="249" spans="2:9" ht="45" outlineLevel="1">
      <c r="B249" s="20"/>
      <c r="C249" s="31"/>
      <c r="D249" s="31" t="s">
        <v>226</v>
      </c>
      <c r="E249" s="32" t="s">
        <v>331</v>
      </c>
      <c r="F249" s="33">
        <v>0</v>
      </c>
      <c r="G249" s="33">
        <v>0</v>
      </c>
      <c r="H249" s="34">
        <v>897.97</v>
      </c>
      <c r="I249" s="30" t="str">
        <f t="shared" si="3"/>
        <v>─</v>
      </c>
    </row>
    <row r="250" spans="2:9" ht="15" outlineLevel="2">
      <c r="B250" s="20"/>
      <c r="C250" s="26"/>
      <c r="D250" s="26" t="s">
        <v>190</v>
      </c>
      <c r="E250" s="27" t="s">
        <v>191</v>
      </c>
      <c r="F250" s="28">
        <v>0</v>
      </c>
      <c r="G250" s="28">
        <v>0</v>
      </c>
      <c r="H250" s="29">
        <v>0</v>
      </c>
      <c r="I250" s="30" t="str">
        <f t="shared" si="3"/>
        <v>─</v>
      </c>
    </row>
    <row r="251" spans="2:9" ht="15" outlineLevel="2">
      <c r="B251" s="20"/>
      <c r="C251" s="26"/>
      <c r="D251" s="26" t="s">
        <v>34</v>
      </c>
      <c r="E251" s="27" t="s">
        <v>35</v>
      </c>
      <c r="F251" s="28">
        <v>0</v>
      </c>
      <c r="G251" s="28">
        <v>0</v>
      </c>
      <c r="H251" s="29">
        <v>196.19</v>
      </c>
      <c r="I251" s="30" t="str">
        <f t="shared" si="3"/>
        <v>─</v>
      </c>
    </row>
    <row r="252" spans="2:9" ht="15" outlineLevel="2">
      <c r="B252" s="20"/>
      <c r="C252" s="26"/>
      <c r="D252" s="26" t="s">
        <v>17</v>
      </c>
      <c r="E252" s="32" t="s">
        <v>18</v>
      </c>
      <c r="F252" s="28">
        <v>0</v>
      </c>
      <c r="G252" s="28">
        <v>0</v>
      </c>
      <c r="H252" s="29">
        <v>3466.92</v>
      </c>
      <c r="I252" s="30" t="str">
        <f t="shared" si="3"/>
        <v>─</v>
      </c>
    </row>
    <row r="253" spans="2:9" ht="30" outlineLevel="2">
      <c r="B253" s="20"/>
      <c r="C253" s="26"/>
      <c r="D253" s="26" t="s">
        <v>211</v>
      </c>
      <c r="E253" s="27" t="s">
        <v>212</v>
      </c>
      <c r="F253" s="28">
        <v>0</v>
      </c>
      <c r="G253" s="28">
        <v>11166</v>
      </c>
      <c r="H253" s="29">
        <v>11165.99</v>
      </c>
      <c r="I253" s="30">
        <f t="shared" si="3"/>
        <v>1</v>
      </c>
    </row>
    <row r="254" spans="2:9" ht="45" outlineLevel="2">
      <c r="B254" s="20"/>
      <c r="C254" s="26"/>
      <c r="D254" s="26" t="s">
        <v>227</v>
      </c>
      <c r="E254" s="27" t="s">
        <v>228</v>
      </c>
      <c r="F254" s="28">
        <v>318000</v>
      </c>
      <c r="G254" s="28">
        <v>318000</v>
      </c>
      <c r="H254" s="29">
        <v>254123.89</v>
      </c>
      <c r="I254" s="30">
        <f t="shared" si="3"/>
        <v>0.7991</v>
      </c>
    </row>
    <row r="255" spans="2:9" ht="30" outlineLevel="1">
      <c r="B255" s="20"/>
      <c r="C255" s="21" t="s">
        <v>237</v>
      </c>
      <c r="D255" s="21"/>
      <c r="E255" s="22" t="s">
        <v>238</v>
      </c>
      <c r="F255" s="23">
        <f>SUBTOTAL(9,F256)</f>
        <v>25000</v>
      </c>
      <c r="G255" s="23">
        <f>SUBTOTAL(9,G256)</f>
        <v>25000</v>
      </c>
      <c r="H255" s="24">
        <f>SUBTOTAL(9,H256)</f>
        <v>25000</v>
      </c>
      <c r="I255" s="25">
        <f t="shared" si="3"/>
        <v>1</v>
      </c>
    </row>
    <row r="256" spans="2:9" ht="60" outlineLevel="2">
      <c r="B256" s="20"/>
      <c r="C256" s="26"/>
      <c r="D256" s="26" t="s">
        <v>13</v>
      </c>
      <c r="E256" s="27" t="s">
        <v>14</v>
      </c>
      <c r="F256" s="28">
        <v>25000</v>
      </c>
      <c r="G256" s="28">
        <v>25000</v>
      </c>
      <c r="H256" s="29">
        <v>25000</v>
      </c>
      <c r="I256" s="30">
        <f t="shared" si="3"/>
        <v>1</v>
      </c>
    </row>
    <row r="257" spans="2:9" ht="15" outlineLevel="1">
      <c r="B257" s="20"/>
      <c r="C257" s="21" t="s">
        <v>239</v>
      </c>
      <c r="D257" s="21"/>
      <c r="E257" s="22" t="s">
        <v>306</v>
      </c>
      <c r="F257" s="23">
        <f>SUBTOTAL(9,F258)</f>
        <v>0</v>
      </c>
      <c r="G257" s="23">
        <f>SUBTOTAL(9,G258)</f>
        <v>68410</v>
      </c>
      <c r="H257" s="24">
        <f>SUBTOTAL(9,H258)</f>
        <v>68409.5</v>
      </c>
      <c r="I257" s="25">
        <f t="shared" si="3"/>
        <v>1</v>
      </c>
    </row>
    <row r="258" spans="2:9" ht="45" outlineLevel="2">
      <c r="B258" s="20"/>
      <c r="C258" s="26"/>
      <c r="D258" s="26" t="s">
        <v>209</v>
      </c>
      <c r="E258" s="32" t="s">
        <v>210</v>
      </c>
      <c r="F258" s="28">
        <v>0</v>
      </c>
      <c r="G258" s="28">
        <v>68410</v>
      </c>
      <c r="H258" s="29">
        <v>68409.5</v>
      </c>
      <c r="I258" s="30">
        <f t="shared" si="3"/>
        <v>1</v>
      </c>
    </row>
    <row r="259" spans="2:9" ht="45" outlineLevel="1">
      <c r="B259" s="20"/>
      <c r="C259" s="21" t="s">
        <v>240</v>
      </c>
      <c r="D259" s="21"/>
      <c r="E259" s="22" t="s">
        <v>241</v>
      </c>
      <c r="F259" s="23">
        <f>SUBTOTAL(9,F260:F265)</f>
        <v>13298000</v>
      </c>
      <c r="G259" s="23">
        <f>SUBTOTAL(9,G260:G265)</f>
        <v>13346000</v>
      </c>
      <c r="H259" s="24">
        <f>SUBTOTAL(9,H260:H265)</f>
        <v>7897022.52</v>
      </c>
      <c r="I259" s="25">
        <f t="shared" si="3"/>
        <v>0.5917</v>
      </c>
    </row>
    <row r="260" spans="2:9" ht="15" outlineLevel="2">
      <c r="B260" s="20"/>
      <c r="C260" s="31"/>
      <c r="D260" s="31" t="s">
        <v>30</v>
      </c>
      <c r="E260" s="32" t="s">
        <v>31</v>
      </c>
      <c r="F260" s="33">
        <v>0</v>
      </c>
      <c r="G260" s="33">
        <v>0</v>
      </c>
      <c r="H260" s="34">
        <v>140.8</v>
      </c>
      <c r="I260" s="35" t="str">
        <f t="shared" si="3"/>
        <v>─</v>
      </c>
    </row>
    <row r="261" spans="2:9" ht="75" outlineLevel="2">
      <c r="B261" s="20"/>
      <c r="C261" s="26"/>
      <c r="D261" s="26" t="s">
        <v>242</v>
      </c>
      <c r="E261" s="27" t="s">
        <v>243</v>
      </c>
      <c r="F261" s="28">
        <v>2000</v>
      </c>
      <c r="G261" s="28">
        <v>0</v>
      </c>
      <c r="H261" s="29">
        <v>0</v>
      </c>
      <c r="I261" s="30" t="str">
        <f t="shared" si="3"/>
        <v>─</v>
      </c>
    </row>
    <row r="262" spans="2:9" ht="15" outlineLevel="2">
      <c r="B262" s="20"/>
      <c r="C262" s="26"/>
      <c r="D262" s="26" t="s">
        <v>34</v>
      </c>
      <c r="E262" s="32" t="s">
        <v>35</v>
      </c>
      <c r="F262" s="28">
        <v>0</v>
      </c>
      <c r="G262" s="28">
        <v>10000</v>
      </c>
      <c r="H262" s="29">
        <v>2747.59</v>
      </c>
      <c r="I262" s="30">
        <f t="shared" si="3"/>
        <v>0.2748</v>
      </c>
    </row>
    <row r="263" spans="2:9" ht="60" outlineLevel="2">
      <c r="B263" s="20"/>
      <c r="C263" s="26"/>
      <c r="D263" s="26" t="s">
        <v>19</v>
      </c>
      <c r="E263" s="27" t="s">
        <v>20</v>
      </c>
      <c r="F263" s="28">
        <v>13196000</v>
      </c>
      <c r="G263" s="28">
        <v>13196000</v>
      </c>
      <c r="H263" s="29">
        <v>7790000</v>
      </c>
      <c r="I263" s="30">
        <f aca="true" t="shared" si="4" ref="I263:I317">IF(G263&lt;&gt;0,H263/G263,"─")</f>
        <v>0.5903</v>
      </c>
    </row>
    <row r="264" spans="2:9" ht="45" outlineLevel="2">
      <c r="B264" s="20"/>
      <c r="C264" s="26"/>
      <c r="D264" s="26" t="s">
        <v>61</v>
      </c>
      <c r="E264" s="27" t="s">
        <v>62</v>
      </c>
      <c r="F264" s="28">
        <v>90000</v>
      </c>
      <c r="G264" s="28">
        <v>90000</v>
      </c>
      <c r="H264" s="29">
        <v>62609.62</v>
      </c>
      <c r="I264" s="30">
        <f t="shared" si="4"/>
        <v>0.6957</v>
      </c>
    </row>
    <row r="265" spans="2:9" ht="75" outlineLevel="2">
      <c r="B265" s="20"/>
      <c r="C265" s="26"/>
      <c r="D265" s="26" t="s">
        <v>244</v>
      </c>
      <c r="E265" s="27" t="s">
        <v>245</v>
      </c>
      <c r="F265" s="28">
        <v>10000</v>
      </c>
      <c r="G265" s="28">
        <v>50000</v>
      </c>
      <c r="H265" s="29">
        <v>41524.51</v>
      </c>
      <c r="I265" s="30">
        <f t="shared" si="4"/>
        <v>0.8305</v>
      </c>
    </row>
    <row r="266" spans="2:9" ht="75" outlineLevel="1">
      <c r="B266" s="20"/>
      <c r="C266" s="21" t="s">
        <v>246</v>
      </c>
      <c r="D266" s="21"/>
      <c r="E266" s="22" t="s">
        <v>247</v>
      </c>
      <c r="F266" s="23">
        <f>SUBTOTAL(9,F267:F270)</f>
        <v>192800</v>
      </c>
      <c r="G266" s="23">
        <f>SUBTOTAL(9,G267:G270)</f>
        <v>192800</v>
      </c>
      <c r="H266" s="24">
        <f>SUBTOTAL(9,H267:H270)</f>
        <v>130973.74</v>
      </c>
      <c r="I266" s="25">
        <f t="shared" si="4"/>
        <v>0.6793</v>
      </c>
    </row>
    <row r="267" spans="2:9" ht="60" outlineLevel="2">
      <c r="B267" s="20"/>
      <c r="C267" s="26"/>
      <c r="D267" s="26" t="s">
        <v>19</v>
      </c>
      <c r="E267" s="27" t="s">
        <v>20</v>
      </c>
      <c r="F267" s="28">
        <v>105000</v>
      </c>
      <c r="G267" s="28">
        <v>105000</v>
      </c>
      <c r="H267" s="29">
        <v>66000</v>
      </c>
      <c r="I267" s="30">
        <f t="shared" si="4"/>
        <v>0.6286</v>
      </c>
    </row>
    <row r="268" spans="2:9" ht="45" outlineLevel="2">
      <c r="B268" s="20"/>
      <c r="C268" s="26"/>
      <c r="D268" s="26" t="s">
        <v>209</v>
      </c>
      <c r="E268" s="27" t="s">
        <v>210</v>
      </c>
      <c r="F268" s="28">
        <v>86000</v>
      </c>
      <c r="G268" s="28">
        <v>86000</v>
      </c>
      <c r="H268" s="29">
        <v>64000</v>
      </c>
      <c r="I268" s="30">
        <f t="shared" si="4"/>
        <v>0.7442</v>
      </c>
    </row>
    <row r="269" spans="2:9" ht="60" outlineLevel="2">
      <c r="B269" s="20"/>
      <c r="C269" s="26"/>
      <c r="D269" s="26" t="s">
        <v>13</v>
      </c>
      <c r="E269" s="27" t="s">
        <v>14</v>
      </c>
      <c r="F269" s="28">
        <v>800</v>
      </c>
      <c r="G269" s="28">
        <v>800</v>
      </c>
      <c r="H269" s="29">
        <v>669</v>
      </c>
      <c r="I269" s="30">
        <f t="shared" si="4"/>
        <v>0.8363</v>
      </c>
    </row>
    <row r="270" spans="2:9" ht="30" outlineLevel="2">
      <c r="B270" s="20"/>
      <c r="C270" s="26"/>
      <c r="D270" s="26" t="s">
        <v>244</v>
      </c>
      <c r="E270" s="32" t="s">
        <v>248</v>
      </c>
      <c r="F270" s="28">
        <v>1000</v>
      </c>
      <c r="G270" s="28">
        <v>1000</v>
      </c>
      <c r="H270" s="29">
        <v>304.74</v>
      </c>
      <c r="I270" s="30">
        <f t="shared" si="4"/>
        <v>0.3047</v>
      </c>
    </row>
    <row r="271" spans="2:9" ht="30" outlineLevel="1">
      <c r="B271" s="20"/>
      <c r="C271" s="21" t="s">
        <v>249</v>
      </c>
      <c r="D271" s="21"/>
      <c r="E271" s="22" t="s">
        <v>250</v>
      </c>
      <c r="F271" s="23">
        <f>SUBTOTAL(9,F272:F274)</f>
        <v>1325500</v>
      </c>
      <c r="G271" s="23">
        <f>SUBTOTAL(9,G272:G274)</f>
        <v>1403500</v>
      </c>
      <c r="H271" s="24">
        <f>SUBTOTAL(9,H272:H274)</f>
        <v>1280392.4</v>
      </c>
      <c r="I271" s="25">
        <f t="shared" si="4"/>
        <v>0.9123</v>
      </c>
    </row>
    <row r="272" spans="2:9" ht="15" outlineLevel="2">
      <c r="B272" s="20"/>
      <c r="C272" s="31"/>
      <c r="D272" s="31" t="s">
        <v>17</v>
      </c>
      <c r="E272" s="32" t="s">
        <v>18</v>
      </c>
      <c r="F272" s="33">
        <v>0</v>
      </c>
      <c r="G272" s="33">
        <v>0</v>
      </c>
      <c r="H272" s="34">
        <v>0</v>
      </c>
      <c r="I272" s="35" t="str">
        <f t="shared" si="4"/>
        <v>─</v>
      </c>
    </row>
    <row r="273" spans="2:9" ht="45" outlineLevel="2">
      <c r="B273" s="20"/>
      <c r="C273" s="26"/>
      <c r="D273" s="26" t="s">
        <v>209</v>
      </c>
      <c r="E273" s="27" t="s">
        <v>210</v>
      </c>
      <c r="F273" s="28">
        <v>1324000</v>
      </c>
      <c r="G273" s="28">
        <v>1403000</v>
      </c>
      <c r="H273" s="29">
        <v>1280000</v>
      </c>
      <c r="I273" s="30">
        <f t="shared" si="4"/>
        <v>0.9123</v>
      </c>
    </row>
    <row r="274" spans="2:9" ht="75" outlineLevel="2">
      <c r="B274" s="20"/>
      <c r="C274" s="26"/>
      <c r="D274" s="26" t="s">
        <v>244</v>
      </c>
      <c r="E274" s="27" t="s">
        <v>245</v>
      </c>
      <c r="F274" s="28">
        <v>1500</v>
      </c>
      <c r="G274" s="28">
        <v>500</v>
      </c>
      <c r="H274" s="29">
        <v>392.4</v>
      </c>
      <c r="I274" s="30">
        <f t="shared" si="4"/>
        <v>0.7848</v>
      </c>
    </row>
    <row r="275" spans="2:9" ht="15" outlineLevel="1">
      <c r="B275" s="20"/>
      <c r="C275" s="21" t="s">
        <v>251</v>
      </c>
      <c r="D275" s="21"/>
      <c r="E275" s="22" t="s">
        <v>252</v>
      </c>
      <c r="F275" s="23">
        <f>SUBTOTAL(9,F276:F277)</f>
        <v>939500</v>
      </c>
      <c r="G275" s="23">
        <f>SUBTOTAL(9,G276:G277)</f>
        <v>949000</v>
      </c>
      <c r="H275" s="24">
        <f>SUBTOTAL(9,H276:H277)</f>
        <v>686963.52</v>
      </c>
      <c r="I275" s="25">
        <f t="shared" si="4"/>
        <v>0.7239</v>
      </c>
    </row>
    <row r="276" spans="2:9" ht="45" outlineLevel="2">
      <c r="B276" s="20"/>
      <c r="C276" s="26"/>
      <c r="D276" s="26" t="s">
        <v>209</v>
      </c>
      <c r="E276" s="27" t="s">
        <v>210</v>
      </c>
      <c r="F276" s="28">
        <v>939000</v>
      </c>
      <c r="G276" s="28">
        <v>939000</v>
      </c>
      <c r="H276" s="29">
        <v>680000</v>
      </c>
      <c r="I276" s="30">
        <f t="shared" si="4"/>
        <v>0.7242</v>
      </c>
    </row>
    <row r="277" spans="2:9" ht="30" outlineLevel="2">
      <c r="B277" s="20"/>
      <c r="C277" s="26"/>
      <c r="D277" s="26" t="s">
        <v>244</v>
      </c>
      <c r="E277" s="32" t="s">
        <v>248</v>
      </c>
      <c r="F277" s="28">
        <v>500</v>
      </c>
      <c r="G277" s="28">
        <v>10000</v>
      </c>
      <c r="H277" s="29">
        <v>6963.52</v>
      </c>
      <c r="I277" s="30">
        <f t="shared" si="4"/>
        <v>0.6964</v>
      </c>
    </row>
    <row r="278" spans="2:9" ht="15" outlineLevel="1">
      <c r="B278" s="20"/>
      <c r="C278" s="21" t="s">
        <v>253</v>
      </c>
      <c r="D278" s="21"/>
      <c r="E278" s="22" t="s">
        <v>254</v>
      </c>
      <c r="F278" s="23">
        <f>SUBTOTAL(9,F279:F281)</f>
        <v>801000</v>
      </c>
      <c r="G278" s="23">
        <f>SUBTOTAL(9,G279:G281)</f>
        <v>801729</v>
      </c>
      <c r="H278" s="24">
        <f>SUBTOTAL(9,H279:H281)</f>
        <v>459697.7</v>
      </c>
      <c r="I278" s="25">
        <f t="shared" si="4"/>
        <v>0.5734</v>
      </c>
    </row>
    <row r="279" spans="2:9" ht="15" outlineLevel="2">
      <c r="B279" s="20"/>
      <c r="C279" s="26"/>
      <c r="D279" s="26" t="s">
        <v>34</v>
      </c>
      <c r="E279" s="27" t="s">
        <v>35</v>
      </c>
      <c r="F279" s="28">
        <v>20000</v>
      </c>
      <c r="G279" s="28">
        <v>20000</v>
      </c>
      <c r="H279" s="29">
        <v>14635.96</v>
      </c>
      <c r="I279" s="30">
        <f t="shared" si="4"/>
        <v>0.7318</v>
      </c>
    </row>
    <row r="280" spans="2:9" ht="15" outlineLevel="2">
      <c r="B280" s="20"/>
      <c r="C280" s="26"/>
      <c r="D280" s="26" t="s">
        <v>17</v>
      </c>
      <c r="E280" s="32" t="s">
        <v>18</v>
      </c>
      <c r="F280" s="28">
        <v>0</v>
      </c>
      <c r="G280" s="28">
        <v>729</v>
      </c>
      <c r="H280" s="29">
        <v>729.74</v>
      </c>
      <c r="I280" s="30">
        <f t="shared" si="4"/>
        <v>1.001</v>
      </c>
    </row>
    <row r="281" spans="2:9" ht="45" outlineLevel="2">
      <c r="B281" s="20"/>
      <c r="C281" s="26"/>
      <c r="D281" s="26" t="s">
        <v>209</v>
      </c>
      <c r="E281" s="27" t="s">
        <v>210</v>
      </c>
      <c r="F281" s="28">
        <v>781000</v>
      </c>
      <c r="G281" s="28">
        <v>781000</v>
      </c>
      <c r="H281" s="29">
        <v>444332</v>
      </c>
      <c r="I281" s="30">
        <f t="shared" si="4"/>
        <v>0.5689</v>
      </c>
    </row>
    <row r="282" spans="2:9" ht="30" outlineLevel="1">
      <c r="B282" s="20"/>
      <c r="C282" s="21" t="s">
        <v>255</v>
      </c>
      <c r="D282" s="21"/>
      <c r="E282" s="22" t="s">
        <v>256</v>
      </c>
      <c r="F282" s="23">
        <f>SUBTOTAL(9,F283)</f>
        <v>0</v>
      </c>
      <c r="G282" s="23">
        <f>SUBTOTAL(9,G283:G283)</f>
        <v>0</v>
      </c>
      <c r="H282" s="24">
        <f>SUBTOTAL(9,H283:H283)</f>
        <v>5400.79</v>
      </c>
      <c r="I282" s="25" t="str">
        <f t="shared" si="4"/>
        <v>─</v>
      </c>
    </row>
    <row r="283" spans="2:9" ht="15" outlineLevel="2">
      <c r="B283" s="20"/>
      <c r="C283" s="26"/>
      <c r="D283" s="26" t="s">
        <v>190</v>
      </c>
      <c r="E283" s="32" t="s">
        <v>191</v>
      </c>
      <c r="F283" s="28">
        <v>0</v>
      </c>
      <c r="G283" s="28">
        <v>0</v>
      </c>
      <c r="H283" s="29">
        <v>5400.79</v>
      </c>
      <c r="I283" s="30" t="str">
        <f t="shared" si="4"/>
        <v>─</v>
      </c>
    </row>
    <row r="284" spans="2:9" ht="15" outlineLevel="1">
      <c r="B284" s="20"/>
      <c r="C284" s="21" t="s">
        <v>257</v>
      </c>
      <c r="D284" s="21"/>
      <c r="E284" s="22" t="s">
        <v>258</v>
      </c>
      <c r="F284" s="23">
        <f>SUBTOTAL(9,F285:F289)</f>
        <v>256884</v>
      </c>
      <c r="G284" s="23">
        <f>SUBTOTAL(9,G285:G289)</f>
        <v>257614</v>
      </c>
      <c r="H284" s="24">
        <f>SUBTOTAL(9,H285:H289)</f>
        <v>167642.07</v>
      </c>
      <c r="I284" s="25">
        <f t="shared" si="4"/>
        <v>0.6507</v>
      </c>
    </row>
    <row r="285" spans="2:9" ht="15" outlineLevel="2">
      <c r="B285" s="20"/>
      <c r="C285" s="26"/>
      <c r="D285" s="26" t="s">
        <v>190</v>
      </c>
      <c r="E285" s="27" t="s">
        <v>191</v>
      </c>
      <c r="F285" s="28">
        <v>145884</v>
      </c>
      <c r="G285" s="28">
        <v>145884</v>
      </c>
      <c r="H285" s="29">
        <v>102738.72</v>
      </c>
      <c r="I285" s="30">
        <f t="shared" si="4"/>
        <v>0.7042</v>
      </c>
    </row>
    <row r="286" spans="2:9" ht="15" outlineLevel="2">
      <c r="B286" s="20"/>
      <c r="C286" s="26"/>
      <c r="D286" s="26" t="s">
        <v>34</v>
      </c>
      <c r="E286" s="32" t="s">
        <v>35</v>
      </c>
      <c r="F286" s="28">
        <v>0</v>
      </c>
      <c r="G286" s="28">
        <v>0</v>
      </c>
      <c r="H286" s="29">
        <v>31.24</v>
      </c>
      <c r="I286" s="30" t="str">
        <f t="shared" si="4"/>
        <v>─</v>
      </c>
    </row>
    <row r="287" spans="2:9" ht="15" outlineLevel="2">
      <c r="B287" s="20"/>
      <c r="C287" s="26"/>
      <c r="D287" s="26" t="s">
        <v>17</v>
      </c>
      <c r="E287" s="32" t="s">
        <v>18</v>
      </c>
      <c r="F287" s="28">
        <v>0</v>
      </c>
      <c r="G287" s="28">
        <v>730</v>
      </c>
      <c r="H287" s="29">
        <v>729.74</v>
      </c>
      <c r="I287" s="30">
        <f t="shared" si="4"/>
        <v>0.9996</v>
      </c>
    </row>
    <row r="288" spans="2:9" ht="60" outlineLevel="2">
      <c r="B288" s="20"/>
      <c r="C288" s="26"/>
      <c r="D288" s="26" t="s">
        <v>19</v>
      </c>
      <c r="E288" s="27" t="s">
        <v>20</v>
      </c>
      <c r="F288" s="28">
        <v>111000</v>
      </c>
      <c r="G288" s="28">
        <v>111000</v>
      </c>
      <c r="H288" s="29">
        <v>63843</v>
      </c>
      <c r="I288" s="30">
        <f t="shared" si="4"/>
        <v>0.5752</v>
      </c>
    </row>
    <row r="289" spans="2:9" ht="30" outlineLevel="2">
      <c r="B289" s="20"/>
      <c r="C289" s="26"/>
      <c r="D289" s="26" t="s">
        <v>61</v>
      </c>
      <c r="E289" s="32" t="s">
        <v>99</v>
      </c>
      <c r="F289" s="28">
        <v>0</v>
      </c>
      <c r="G289" s="28">
        <v>0</v>
      </c>
      <c r="H289" s="29">
        <v>299.37</v>
      </c>
      <c r="I289" s="30" t="str">
        <f t="shared" si="4"/>
        <v>─</v>
      </c>
    </row>
    <row r="290" spans="2:9" ht="15" outlineLevel="1">
      <c r="B290" s="20"/>
      <c r="C290" s="21" t="s">
        <v>259</v>
      </c>
      <c r="D290" s="21"/>
      <c r="E290" s="22" t="s">
        <v>260</v>
      </c>
      <c r="F290" s="23">
        <f>SUBTOTAL(9,F291)</f>
        <v>44000</v>
      </c>
      <c r="G290" s="23">
        <f>SUBTOTAL(9,G291)</f>
        <v>44000</v>
      </c>
      <c r="H290" s="24">
        <f>SUBTOTAL(9,H291)</f>
        <v>38180</v>
      </c>
      <c r="I290" s="25">
        <f t="shared" si="4"/>
        <v>0.8677</v>
      </c>
    </row>
    <row r="291" spans="2:9" ht="60" outlineLevel="2">
      <c r="B291" s="20"/>
      <c r="C291" s="26"/>
      <c r="D291" s="26" t="s">
        <v>13</v>
      </c>
      <c r="E291" s="27" t="s">
        <v>14</v>
      </c>
      <c r="F291" s="28">
        <v>44000</v>
      </c>
      <c r="G291" s="28">
        <v>44000</v>
      </c>
      <c r="H291" s="29">
        <v>38180</v>
      </c>
      <c r="I291" s="30">
        <f t="shared" si="4"/>
        <v>0.8677</v>
      </c>
    </row>
    <row r="292" spans="2:9" ht="15" outlineLevel="1">
      <c r="B292" s="20"/>
      <c r="C292" s="21" t="s">
        <v>261</v>
      </c>
      <c r="D292" s="21"/>
      <c r="E292" s="22" t="s">
        <v>16</v>
      </c>
      <c r="F292" s="23">
        <f>SUBTOTAL(9,F293:F297)</f>
        <v>473000</v>
      </c>
      <c r="G292" s="23">
        <f>SUBTOTAL(9,G293:G297)</f>
        <v>553044</v>
      </c>
      <c r="H292" s="24">
        <f>SUBTOTAL(9,H293:H297)</f>
        <v>458105.68</v>
      </c>
      <c r="I292" s="25">
        <f t="shared" si="4"/>
        <v>0.8283</v>
      </c>
    </row>
    <row r="293" spans="2:9" ht="15" outlineLevel="2">
      <c r="B293" s="20"/>
      <c r="C293" s="31"/>
      <c r="D293" s="31" t="s">
        <v>190</v>
      </c>
      <c r="E293" s="32" t="s">
        <v>191</v>
      </c>
      <c r="F293" s="33">
        <v>0</v>
      </c>
      <c r="G293" s="33">
        <v>0</v>
      </c>
      <c r="H293" s="34">
        <v>597.98</v>
      </c>
      <c r="I293" s="35" t="str">
        <f t="shared" si="4"/>
        <v>─</v>
      </c>
    </row>
    <row r="294" spans="2:9" ht="60" outlineLevel="2">
      <c r="B294" s="20"/>
      <c r="C294" s="26"/>
      <c r="D294" s="26" t="s">
        <v>19</v>
      </c>
      <c r="E294" s="27" t="s">
        <v>20</v>
      </c>
      <c r="F294" s="28">
        <v>0</v>
      </c>
      <c r="G294" s="28">
        <v>193228</v>
      </c>
      <c r="H294" s="29">
        <v>83018</v>
      </c>
      <c r="I294" s="30">
        <f t="shared" si="4"/>
        <v>0.4296</v>
      </c>
    </row>
    <row r="295" spans="2:9" ht="45" outlineLevel="2">
      <c r="B295" s="20"/>
      <c r="C295" s="26"/>
      <c r="D295" s="26" t="s">
        <v>209</v>
      </c>
      <c r="E295" s="27" t="s">
        <v>210</v>
      </c>
      <c r="F295" s="28">
        <v>473000</v>
      </c>
      <c r="G295" s="28">
        <v>258816</v>
      </c>
      <c r="H295" s="29">
        <v>258816</v>
      </c>
      <c r="I295" s="30">
        <f t="shared" si="4"/>
        <v>1</v>
      </c>
    </row>
    <row r="296" spans="2:9" ht="45" outlineLevel="2">
      <c r="B296" s="20"/>
      <c r="C296" s="26"/>
      <c r="D296" s="26" t="s">
        <v>262</v>
      </c>
      <c r="E296" s="32" t="s">
        <v>263</v>
      </c>
      <c r="F296" s="28">
        <v>0</v>
      </c>
      <c r="G296" s="28">
        <v>100000</v>
      </c>
      <c r="H296" s="29">
        <v>115573.7</v>
      </c>
      <c r="I296" s="30">
        <f t="shared" si="4"/>
        <v>1.1557</v>
      </c>
    </row>
    <row r="297" spans="2:9" ht="30" outlineLevel="2">
      <c r="B297" s="20"/>
      <c r="C297" s="26"/>
      <c r="D297" s="26" t="s">
        <v>244</v>
      </c>
      <c r="E297" s="32" t="s">
        <v>248</v>
      </c>
      <c r="F297" s="28"/>
      <c r="G297" s="28">
        <v>1000</v>
      </c>
      <c r="H297" s="29">
        <v>100</v>
      </c>
      <c r="I297" s="30">
        <f t="shared" si="4"/>
        <v>0.1</v>
      </c>
    </row>
    <row r="298" spans="2:9" ht="15.75">
      <c r="B298" s="14" t="s">
        <v>264</v>
      </c>
      <c r="C298" s="15"/>
      <c r="D298" s="15"/>
      <c r="E298" s="16" t="s">
        <v>265</v>
      </c>
      <c r="F298" s="17">
        <f>SUBTOTAL(9,F299:F307)</f>
        <v>859969</v>
      </c>
      <c r="G298" s="17">
        <f>SUBTOTAL(9,G299:G307)</f>
        <v>895855</v>
      </c>
      <c r="H298" s="18">
        <f>SUBTOTAL(9,H299:H307)</f>
        <v>452500.36</v>
      </c>
      <c r="I298" s="19">
        <f t="shared" si="4"/>
        <v>0.5051</v>
      </c>
    </row>
    <row r="299" spans="2:9" ht="30" outlineLevel="1">
      <c r="B299" s="20"/>
      <c r="C299" s="21" t="s">
        <v>266</v>
      </c>
      <c r="D299" s="21"/>
      <c r="E299" s="22" t="s">
        <v>267</v>
      </c>
      <c r="F299" s="23">
        <f>SUBTOTAL(9,F300)</f>
        <v>8220</v>
      </c>
      <c r="G299" s="23">
        <f>SUBTOTAL(9,G300)</f>
        <v>8220</v>
      </c>
      <c r="H299" s="24">
        <f>SUBTOTAL(9,H300)</f>
        <v>4110</v>
      </c>
      <c r="I299" s="25">
        <f t="shared" si="4"/>
        <v>0.5</v>
      </c>
    </row>
    <row r="300" spans="2:9" ht="45" outlineLevel="2">
      <c r="B300" s="20"/>
      <c r="C300" s="26"/>
      <c r="D300" s="26" t="s">
        <v>227</v>
      </c>
      <c r="E300" s="27" t="s">
        <v>228</v>
      </c>
      <c r="F300" s="28">
        <v>8220</v>
      </c>
      <c r="G300" s="28">
        <v>8220</v>
      </c>
      <c r="H300" s="29">
        <v>4110</v>
      </c>
      <c r="I300" s="30">
        <f t="shared" si="4"/>
        <v>0.5</v>
      </c>
    </row>
    <row r="301" spans="2:9" ht="15" outlineLevel="1">
      <c r="B301" s="20"/>
      <c r="C301" s="21" t="s">
        <v>268</v>
      </c>
      <c r="D301" s="21"/>
      <c r="E301" s="22" t="s">
        <v>269</v>
      </c>
      <c r="F301" s="23">
        <f>SUBTOTAL(9,F302)</f>
        <v>278000</v>
      </c>
      <c r="G301" s="23">
        <f>SUBTOTAL(9,G302)</f>
        <v>278000</v>
      </c>
      <c r="H301" s="24">
        <f>SUBTOTAL(9,H302)</f>
        <v>139000</v>
      </c>
      <c r="I301" s="25">
        <f t="shared" si="4"/>
        <v>0.5</v>
      </c>
    </row>
    <row r="302" spans="2:9" ht="60" outlineLevel="2">
      <c r="B302" s="20"/>
      <c r="C302" s="26"/>
      <c r="D302" s="26" t="s">
        <v>13</v>
      </c>
      <c r="E302" s="27" t="s">
        <v>14</v>
      </c>
      <c r="F302" s="28">
        <v>278000</v>
      </c>
      <c r="G302" s="28">
        <v>278000</v>
      </c>
      <c r="H302" s="29">
        <v>139000</v>
      </c>
      <c r="I302" s="30">
        <f t="shared" si="4"/>
        <v>0.5</v>
      </c>
    </row>
    <row r="303" spans="2:9" ht="15" outlineLevel="1">
      <c r="B303" s="20"/>
      <c r="C303" s="21" t="s">
        <v>270</v>
      </c>
      <c r="D303" s="21"/>
      <c r="E303" s="22" t="s">
        <v>16</v>
      </c>
      <c r="F303" s="23">
        <f>SUBTOTAL(9,F304:F307)</f>
        <v>573749</v>
      </c>
      <c r="G303" s="23">
        <f>SUBTOTAL(9,G304:G307)</f>
        <v>609635</v>
      </c>
      <c r="H303" s="24">
        <f>SUBTOTAL(9,H304:H307)</f>
        <v>309390.36</v>
      </c>
      <c r="I303" s="25">
        <f t="shared" si="4"/>
        <v>0.5075</v>
      </c>
    </row>
    <row r="304" spans="2:9" ht="15" outlineLevel="2">
      <c r="B304" s="20"/>
      <c r="C304" s="31"/>
      <c r="D304" s="31" t="s">
        <v>34</v>
      </c>
      <c r="E304" s="32" t="s">
        <v>35</v>
      </c>
      <c r="F304" s="33">
        <v>0</v>
      </c>
      <c r="G304" s="33">
        <v>0</v>
      </c>
      <c r="H304" s="34">
        <v>1610.36</v>
      </c>
      <c r="I304" s="35" t="str">
        <f t="shared" si="4"/>
        <v>─</v>
      </c>
    </row>
    <row r="305" spans="2:9" ht="15" outlineLevel="2">
      <c r="B305" s="20"/>
      <c r="C305" s="26"/>
      <c r="D305" s="26" t="s">
        <v>17</v>
      </c>
      <c r="E305" s="27" t="s">
        <v>18</v>
      </c>
      <c r="F305" s="28">
        <v>42869</v>
      </c>
      <c r="G305" s="28">
        <v>44213</v>
      </c>
      <c r="H305" s="29">
        <v>7780</v>
      </c>
      <c r="I305" s="30">
        <f t="shared" si="4"/>
        <v>0.176</v>
      </c>
    </row>
    <row r="306" spans="2:9" ht="75" outlineLevel="2">
      <c r="B306" s="20"/>
      <c r="C306" s="26"/>
      <c r="D306" s="26" t="s">
        <v>85</v>
      </c>
      <c r="E306" s="27" t="s">
        <v>86</v>
      </c>
      <c r="F306" s="28">
        <v>504188</v>
      </c>
      <c r="G306" s="28">
        <v>536993</v>
      </c>
      <c r="H306" s="29">
        <v>284916.22</v>
      </c>
      <c r="I306" s="30">
        <f t="shared" si="4"/>
        <v>0.5306</v>
      </c>
    </row>
    <row r="307" spans="2:9" ht="75" outlineLevel="2">
      <c r="B307" s="20"/>
      <c r="C307" s="26"/>
      <c r="D307" s="26" t="s">
        <v>87</v>
      </c>
      <c r="E307" s="27" t="s">
        <v>86</v>
      </c>
      <c r="F307" s="28">
        <v>26692</v>
      </c>
      <c r="G307" s="28">
        <v>28429</v>
      </c>
      <c r="H307" s="29">
        <v>15083.78</v>
      </c>
      <c r="I307" s="30">
        <f t="shared" si="4"/>
        <v>0.5306</v>
      </c>
    </row>
    <row r="308" spans="2:9" ht="15.75">
      <c r="B308" s="14" t="s">
        <v>271</v>
      </c>
      <c r="C308" s="15"/>
      <c r="D308" s="15"/>
      <c r="E308" s="16" t="s">
        <v>272</v>
      </c>
      <c r="F308" s="17">
        <f>SUBTOTAL(9,F309:F319)</f>
        <v>1514364</v>
      </c>
      <c r="G308" s="17">
        <f>SUBTOTAL(9,G309:G319)</f>
        <v>2608506</v>
      </c>
      <c r="H308" s="18">
        <f>SUBTOTAL(9,H309:H319)</f>
        <v>1918382.46</v>
      </c>
      <c r="I308" s="19">
        <f t="shared" si="4"/>
        <v>0.7354</v>
      </c>
    </row>
    <row r="309" spans="2:9" ht="30" outlineLevel="1">
      <c r="B309" s="20"/>
      <c r="C309" s="21" t="s">
        <v>273</v>
      </c>
      <c r="D309" s="21"/>
      <c r="E309" s="22" t="s">
        <v>274</v>
      </c>
      <c r="F309" s="23">
        <f>SUBTOTAL(9,F310)</f>
        <v>500</v>
      </c>
      <c r="G309" s="23">
        <f>SUBTOTAL(9,G310)</f>
        <v>500</v>
      </c>
      <c r="H309" s="24">
        <f>SUBTOTAL(9,H310)</f>
        <v>673.55</v>
      </c>
      <c r="I309" s="25">
        <f t="shared" si="4"/>
        <v>1.3471</v>
      </c>
    </row>
    <row r="310" spans="2:9" ht="15" outlineLevel="2">
      <c r="B310" s="20"/>
      <c r="C310" s="26"/>
      <c r="D310" s="26" t="s">
        <v>34</v>
      </c>
      <c r="E310" s="27" t="s">
        <v>35</v>
      </c>
      <c r="F310" s="28">
        <v>500</v>
      </c>
      <c r="G310" s="28">
        <v>500</v>
      </c>
      <c r="H310" s="29">
        <v>673.55</v>
      </c>
      <c r="I310" s="30">
        <f t="shared" si="4"/>
        <v>1.3471</v>
      </c>
    </row>
    <row r="311" spans="2:9" ht="15" outlineLevel="1">
      <c r="B311" s="20"/>
      <c r="C311" s="21" t="s">
        <v>275</v>
      </c>
      <c r="D311" s="21"/>
      <c r="E311" s="22" t="s">
        <v>276</v>
      </c>
      <c r="F311" s="23">
        <f>SUBTOTAL(9,F312:F317)</f>
        <v>1513864</v>
      </c>
      <c r="G311" s="23">
        <f>SUBTOTAL(9,G312:G317)</f>
        <v>1979504</v>
      </c>
      <c r="H311" s="24">
        <f>SUBTOTAL(9,H312:H317)</f>
        <v>1303957.91</v>
      </c>
      <c r="I311" s="25">
        <f t="shared" si="4"/>
        <v>0.6587</v>
      </c>
    </row>
    <row r="312" spans="2:9" ht="75" outlineLevel="2">
      <c r="B312" s="20"/>
      <c r="C312" s="26"/>
      <c r="D312" s="26" t="s">
        <v>55</v>
      </c>
      <c r="E312" s="27" t="s">
        <v>56</v>
      </c>
      <c r="F312" s="28">
        <v>4418</v>
      </c>
      <c r="G312" s="28">
        <v>4418</v>
      </c>
      <c r="H312" s="29">
        <v>3091.95</v>
      </c>
      <c r="I312" s="30">
        <f t="shared" si="4"/>
        <v>0.6999</v>
      </c>
    </row>
    <row r="313" spans="2:9" ht="15" outlineLevel="2">
      <c r="B313" s="20"/>
      <c r="C313" s="26"/>
      <c r="D313" s="26" t="s">
        <v>190</v>
      </c>
      <c r="E313" s="27" t="s">
        <v>191</v>
      </c>
      <c r="F313" s="28">
        <v>1500946</v>
      </c>
      <c r="G313" s="28">
        <v>1500946</v>
      </c>
      <c r="H313" s="29">
        <v>831063.96</v>
      </c>
      <c r="I313" s="30">
        <f t="shared" si="4"/>
        <v>0.5537</v>
      </c>
    </row>
    <row r="314" spans="2:9" ht="15" outlineLevel="2">
      <c r="B314" s="20"/>
      <c r="C314" s="26"/>
      <c r="D314" s="26" t="s">
        <v>34</v>
      </c>
      <c r="E314" s="27" t="s">
        <v>35</v>
      </c>
      <c r="F314" s="28">
        <v>8500</v>
      </c>
      <c r="G314" s="28">
        <v>8500</v>
      </c>
      <c r="H314" s="29">
        <v>4017</v>
      </c>
      <c r="I314" s="30">
        <f t="shared" si="4"/>
        <v>0.4726</v>
      </c>
    </row>
    <row r="315" spans="2:9" ht="15" outlineLevel="2">
      <c r="B315" s="20"/>
      <c r="C315" s="26"/>
      <c r="D315" s="26" t="s">
        <v>17</v>
      </c>
      <c r="E315" s="32" t="s">
        <v>18</v>
      </c>
      <c r="F315" s="28">
        <v>0</v>
      </c>
      <c r="G315" s="28">
        <v>0</v>
      </c>
      <c r="H315" s="29">
        <v>145</v>
      </c>
      <c r="I315" s="30" t="str">
        <f t="shared" si="4"/>
        <v>─</v>
      </c>
    </row>
    <row r="316" spans="2:9" ht="60" outlineLevel="2">
      <c r="B316" s="20"/>
      <c r="C316" s="26"/>
      <c r="D316" s="26" t="s">
        <v>184</v>
      </c>
      <c r="E316" s="27" t="s">
        <v>185</v>
      </c>
      <c r="F316" s="28">
        <v>0</v>
      </c>
      <c r="G316" s="28">
        <v>0</v>
      </c>
      <c r="H316" s="29">
        <v>465640</v>
      </c>
      <c r="I316" s="30" t="str">
        <f t="shared" si="4"/>
        <v>─</v>
      </c>
    </row>
    <row r="317" spans="2:9" ht="75" outlineLevel="2">
      <c r="B317" s="20"/>
      <c r="C317" s="26"/>
      <c r="D317" s="26" t="s">
        <v>309</v>
      </c>
      <c r="E317" s="27" t="s">
        <v>330</v>
      </c>
      <c r="F317" s="28">
        <v>0</v>
      </c>
      <c r="G317" s="28">
        <v>465640</v>
      </c>
      <c r="H317" s="29">
        <v>0</v>
      </c>
      <c r="I317" s="30">
        <f t="shared" si="4"/>
        <v>0</v>
      </c>
    </row>
    <row r="318" spans="2:9" ht="15" outlineLevel="1">
      <c r="B318" s="20"/>
      <c r="C318" s="21" t="s">
        <v>277</v>
      </c>
      <c r="D318" s="21"/>
      <c r="E318" s="22" t="s">
        <v>278</v>
      </c>
      <c r="F318" s="23">
        <f>SUBTOTAL(9,F319:F319)</f>
        <v>0</v>
      </c>
      <c r="G318" s="23">
        <f>SUBTOTAL(9,G319:G319)</f>
        <v>628502</v>
      </c>
      <c r="H318" s="24">
        <f>SUBTOTAL(9,H319:H319)</f>
        <v>613751</v>
      </c>
      <c r="I318" s="25">
        <f aca="true" t="shared" si="5" ref="I318:I357">IF(G318&lt;&gt;0,H318/G318,"─")</f>
        <v>0.9765</v>
      </c>
    </row>
    <row r="319" spans="2:9" ht="45" outlineLevel="2">
      <c r="B319" s="20"/>
      <c r="C319" s="26"/>
      <c r="D319" s="26" t="s">
        <v>209</v>
      </c>
      <c r="E319" s="27" t="s">
        <v>210</v>
      </c>
      <c r="F319" s="28">
        <v>0</v>
      </c>
      <c r="G319" s="28">
        <v>628502</v>
      </c>
      <c r="H319" s="29">
        <v>613751</v>
      </c>
      <c r="I319" s="30">
        <f t="shared" si="5"/>
        <v>0.9765</v>
      </c>
    </row>
    <row r="320" spans="2:9" ht="15.75">
      <c r="B320" s="14" t="s">
        <v>279</v>
      </c>
      <c r="C320" s="15"/>
      <c r="D320" s="15"/>
      <c r="E320" s="16" t="s">
        <v>280</v>
      </c>
      <c r="F320" s="17">
        <f>SUBTOTAL(9,F321:F335)</f>
        <v>3839500</v>
      </c>
      <c r="G320" s="17">
        <f>SUBTOTAL(9,G321:G335)</f>
        <v>1851646</v>
      </c>
      <c r="H320" s="18">
        <f>SUBTOTAL(9,H321:H335)</f>
        <v>791524.61</v>
      </c>
      <c r="I320" s="19">
        <f t="shared" si="5"/>
        <v>0.4275</v>
      </c>
    </row>
    <row r="321" spans="2:9" ht="15" outlineLevel="1">
      <c r="B321" s="20"/>
      <c r="C321" s="21" t="s">
        <v>281</v>
      </c>
      <c r="D321" s="21"/>
      <c r="E321" s="22" t="s">
        <v>282</v>
      </c>
      <c r="F321" s="23">
        <f>SUBTOTAL(9,F323:F324)</f>
        <v>600000</v>
      </c>
      <c r="G321" s="23">
        <f>SUBTOTAL(9,G323:G324)</f>
        <v>1007750</v>
      </c>
      <c r="H321" s="24">
        <f>SUBTOTAL(9,H323:H324)</f>
        <v>339450</v>
      </c>
      <c r="I321" s="25">
        <f t="shared" si="5"/>
        <v>0.3368</v>
      </c>
    </row>
    <row r="322" spans="2:9" ht="30" outlineLevel="1">
      <c r="B322" s="20"/>
      <c r="C322" s="31"/>
      <c r="D322" s="31" t="s">
        <v>24</v>
      </c>
      <c r="E322" s="32" t="s">
        <v>329</v>
      </c>
      <c r="F322" s="33">
        <v>2622500</v>
      </c>
      <c r="G322" s="33">
        <v>0</v>
      </c>
      <c r="H322" s="34">
        <v>0</v>
      </c>
      <c r="I322" s="35"/>
    </row>
    <row r="323" spans="2:9" ht="15" outlineLevel="2">
      <c r="B323" s="20"/>
      <c r="C323" s="26"/>
      <c r="D323" s="26" t="s">
        <v>190</v>
      </c>
      <c r="E323" s="27" t="s">
        <v>191</v>
      </c>
      <c r="F323" s="28">
        <v>600000</v>
      </c>
      <c r="G323" s="28">
        <v>600000</v>
      </c>
      <c r="H323" s="29">
        <v>339450</v>
      </c>
      <c r="I323" s="30">
        <f t="shared" si="5"/>
        <v>0.5658</v>
      </c>
    </row>
    <row r="324" spans="2:9" ht="75" outlineLevel="2">
      <c r="B324" s="20"/>
      <c r="C324" s="26"/>
      <c r="D324" s="26" t="s">
        <v>36</v>
      </c>
      <c r="E324" s="27" t="s">
        <v>37</v>
      </c>
      <c r="F324" s="28">
        <v>0</v>
      </c>
      <c r="G324" s="28">
        <v>407750</v>
      </c>
      <c r="H324" s="29">
        <v>0</v>
      </c>
      <c r="I324" s="30">
        <f t="shared" si="5"/>
        <v>0</v>
      </c>
    </row>
    <row r="325" spans="2:9" ht="15" outlineLevel="1">
      <c r="B325" s="20"/>
      <c r="C325" s="21" t="s">
        <v>318</v>
      </c>
      <c r="D325" s="21"/>
      <c r="E325" s="22" t="s">
        <v>328</v>
      </c>
      <c r="F325" s="23">
        <f>SUBTOTAL(9,F326:F326)</f>
        <v>0</v>
      </c>
      <c r="G325" s="23">
        <f>SUBTOTAL(9,G326:G326)</f>
        <v>2704</v>
      </c>
      <c r="H325" s="24">
        <f>SUBTOTAL(9,H326:H326)</f>
        <v>2703.66</v>
      </c>
      <c r="I325" s="25">
        <f t="shared" si="5"/>
        <v>0.9999</v>
      </c>
    </row>
    <row r="326" spans="2:9" ht="15" outlineLevel="2">
      <c r="B326" s="20"/>
      <c r="C326" s="26"/>
      <c r="D326" s="26" t="s">
        <v>17</v>
      </c>
      <c r="E326" s="27" t="s">
        <v>18</v>
      </c>
      <c r="F326" s="28">
        <v>0</v>
      </c>
      <c r="G326" s="28">
        <v>2704</v>
      </c>
      <c r="H326" s="29">
        <v>2703.66</v>
      </c>
      <c r="I326" s="30">
        <f t="shared" si="5"/>
        <v>0.9999</v>
      </c>
    </row>
    <row r="327" spans="2:9" ht="30" outlineLevel="1">
      <c r="B327" s="20"/>
      <c r="C327" s="21" t="s">
        <v>283</v>
      </c>
      <c r="D327" s="21"/>
      <c r="E327" s="22" t="s">
        <v>284</v>
      </c>
      <c r="F327" s="23">
        <f>SUBTOTAL(9,F328)</f>
        <v>500000</v>
      </c>
      <c r="G327" s="23">
        <f>SUBTOTAL(9,G328)</f>
        <v>500000</v>
      </c>
      <c r="H327" s="24">
        <f>SUBTOTAL(9,H328)</f>
        <v>167900.37</v>
      </c>
      <c r="I327" s="25">
        <f t="shared" si="5"/>
        <v>0.3358</v>
      </c>
    </row>
    <row r="328" spans="2:9" ht="15" outlineLevel="2">
      <c r="B328" s="20"/>
      <c r="C328" s="26"/>
      <c r="D328" s="26" t="s">
        <v>30</v>
      </c>
      <c r="E328" s="27" t="s">
        <v>31</v>
      </c>
      <c r="F328" s="28">
        <v>500000</v>
      </c>
      <c r="G328" s="28">
        <v>500000</v>
      </c>
      <c r="H328" s="29">
        <v>167900.37</v>
      </c>
      <c r="I328" s="30">
        <f t="shared" si="5"/>
        <v>0.3358</v>
      </c>
    </row>
    <row r="329" spans="2:9" ht="30" outlineLevel="1">
      <c r="B329" s="20"/>
      <c r="C329" s="21" t="s">
        <v>285</v>
      </c>
      <c r="D329" s="21"/>
      <c r="E329" s="22" t="s">
        <v>286</v>
      </c>
      <c r="F329" s="23">
        <f>SUBTOTAL(9,F330)</f>
        <v>0</v>
      </c>
      <c r="G329" s="23">
        <f>SUBTOTAL(9,G330)</f>
        <v>0</v>
      </c>
      <c r="H329" s="24">
        <f>SUBTOTAL(9,H330)</f>
        <v>7166.29</v>
      </c>
      <c r="I329" s="25" t="str">
        <f t="shared" si="5"/>
        <v>─</v>
      </c>
    </row>
    <row r="330" spans="2:9" ht="15" outlineLevel="2">
      <c r="B330" s="20"/>
      <c r="C330" s="26"/>
      <c r="D330" s="26" t="s">
        <v>287</v>
      </c>
      <c r="E330" s="32" t="s">
        <v>288</v>
      </c>
      <c r="F330" s="28">
        <v>0</v>
      </c>
      <c r="G330" s="28">
        <v>0</v>
      </c>
      <c r="H330" s="29">
        <v>7166.29</v>
      </c>
      <c r="I330" s="30" t="str">
        <f t="shared" si="5"/>
        <v>─</v>
      </c>
    </row>
    <row r="331" spans="2:9" ht="15" outlineLevel="1">
      <c r="B331" s="20"/>
      <c r="C331" s="21" t="s">
        <v>289</v>
      </c>
      <c r="D331" s="21"/>
      <c r="E331" s="22" t="s">
        <v>16</v>
      </c>
      <c r="F331" s="23">
        <f>SUBTOTAL(9,F332:F335)</f>
        <v>117000</v>
      </c>
      <c r="G331" s="23">
        <f>SUBTOTAL(9,G332:G335)</f>
        <v>341192</v>
      </c>
      <c r="H331" s="24">
        <f>SUBTOTAL(9,H332:H335)</f>
        <v>274304.29</v>
      </c>
      <c r="I331" s="25">
        <f t="shared" si="5"/>
        <v>0.804</v>
      </c>
    </row>
    <row r="332" spans="2:9" ht="15" outlineLevel="2">
      <c r="B332" s="20"/>
      <c r="C332" s="26"/>
      <c r="D332" s="26" t="s">
        <v>290</v>
      </c>
      <c r="E332" s="27" t="s">
        <v>291</v>
      </c>
      <c r="F332" s="28">
        <v>0</v>
      </c>
      <c r="G332" s="28">
        <v>200000</v>
      </c>
      <c r="H332" s="29">
        <v>230000</v>
      </c>
      <c r="I332" s="30">
        <f t="shared" si="5"/>
        <v>1.15</v>
      </c>
    </row>
    <row r="333" spans="2:9" ht="75" outlineLevel="2">
      <c r="B333" s="20"/>
      <c r="C333" s="26"/>
      <c r="D333" s="26" t="s">
        <v>55</v>
      </c>
      <c r="E333" s="27" t="s">
        <v>56</v>
      </c>
      <c r="F333" s="28">
        <v>112000</v>
      </c>
      <c r="G333" s="28">
        <v>112000</v>
      </c>
      <c r="H333" s="29">
        <v>37018.96</v>
      </c>
      <c r="I333" s="30">
        <f t="shared" si="5"/>
        <v>0.3305</v>
      </c>
    </row>
    <row r="334" spans="2:9" ht="15" outlineLevel="2">
      <c r="B334" s="20"/>
      <c r="C334" s="26"/>
      <c r="D334" s="26" t="s">
        <v>17</v>
      </c>
      <c r="E334" s="27" t="s">
        <v>18</v>
      </c>
      <c r="F334" s="28">
        <v>5000</v>
      </c>
      <c r="G334" s="28">
        <v>5000</v>
      </c>
      <c r="H334" s="29">
        <v>7285.33</v>
      </c>
      <c r="I334" s="30">
        <f t="shared" si="5"/>
        <v>1.4571</v>
      </c>
    </row>
    <row r="335" spans="2:9" ht="60" outlineLevel="2">
      <c r="B335" s="20"/>
      <c r="C335" s="26"/>
      <c r="D335" s="26" t="s">
        <v>319</v>
      </c>
      <c r="E335" s="32" t="s">
        <v>327</v>
      </c>
      <c r="F335" s="28">
        <v>0</v>
      </c>
      <c r="G335" s="28">
        <v>24192</v>
      </c>
      <c r="H335" s="29">
        <v>0</v>
      </c>
      <c r="I335" s="30">
        <f t="shared" si="5"/>
        <v>0</v>
      </c>
    </row>
    <row r="336" spans="2:9" ht="15.75">
      <c r="B336" s="14" t="s">
        <v>292</v>
      </c>
      <c r="C336" s="15"/>
      <c r="D336" s="15"/>
      <c r="E336" s="16" t="s">
        <v>293</v>
      </c>
      <c r="F336" s="17">
        <f>SUM(F345+F341+F339+F337)</f>
        <v>48000</v>
      </c>
      <c r="G336" s="17">
        <f>SUM(G345+G341+G339+G337)</f>
        <v>143855</v>
      </c>
      <c r="H336" s="18">
        <f>SUM(H345+H341+H339+H337)</f>
        <v>118284.02</v>
      </c>
      <c r="I336" s="19">
        <f t="shared" si="5"/>
        <v>0.8222</v>
      </c>
    </row>
    <row r="337" spans="2:9" ht="15" outlineLevel="1">
      <c r="B337" s="42"/>
      <c r="C337" s="21" t="s">
        <v>294</v>
      </c>
      <c r="D337" s="22"/>
      <c r="E337" s="60" t="s">
        <v>295</v>
      </c>
      <c r="F337" s="23">
        <f>SUBTOTAL(9,F338)</f>
        <v>0</v>
      </c>
      <c r="G337" s="23">
        <f>SUBTOTAL(9,G338)</f>
        <v>2000</v>
      </c>
      <c r="H337" s="24">
        <f>SUBTOTAL(9,H338)</f>
        <v>2000</v>
      </c>
      <c r="I337" s="25">
        <f t="shared" si="5"/>
        <v>1</v>
      </c>
    </row>
    <row r="338" spans="2:9" ht="45" outlineLevel="2">
      <c r="B338" s="20"/>
      <c r="C338" s="26"/>
      <c r="D338" s="26" t="s">
        <v>227</v>
      </c>
      <c r="E338" s="27" t="s">
        <v>228</v>
      </c>
      <c r="F338" s="28">
        <v>0</v>
      </c>
      <c r="G338" s="28">
        <v>2000</v>
      </c>
      <c r="H338" s="29">
        <v>2000</v>
      </c>
      <c r="I338" s="30">
        <f t="shared" si="5"/>
        <v>1</v>
      </c>
    </row>
    <row r="339" spans="2:9" ht="15" outlineLevel="1">
      <c r="B339" s="20"/>
      <c r="C339" s="21" t="s">
        <v>296</v>
      </c>
      <c r="D339" s="21"/>
      <c r="E339" s="22" t="s">
        <v>297</v>
      </c>
      <c r="F339" s="23">
        <f>SUBTOTAL(9,F340)</f>
        <v>45000</v>
      </c>
      <c r="G339" s="23">
        <f>SUBTOTAL(9,G340)</f>
        <v>45000</v>
      </c>
      <c r="H339" s="24">
        <f>SUBTOTAL(9,H340)</f>
        <v>22500</v>
      </c>
      <c r="I339" s="25">
        <f t="shared" si="5"/>
        <v>0.5</v>
      </c>
    </row>
    <row r="340" spans="2:9" ht="45" outlineLevel="2">
      <c r="B340" s="20"/>
      <c r="C340" s="26"/>
      <c r="D340" s="26" t="s">
        <v>227</v>
      </c>
      <c r="E340" s="27" t="s">
        <v>228</v>
      </c>
      <c r="F340" s="28">
        <v>45000</v>
      </c>
      <c r="G340" s="28">
        <v>45000</v>
      </c>
      <c r="H340" s="29">
        <v>22500</v>
      </c>
      <c r="I340" s="30">
        <f t="shared" si="5"/>
        <v>0.5</v>
      </c>
    </row>
    <row r="341" spans="2:9" ht="15" outlineLevel="1">
      <c r="B341" s="20"/>
      <c r="C341" s="21" t="s">
        <v>298</v>
      </c>
      <c r="D341" s="21"/>
      <c r="E341" s="22" t="s">
        <v>299</v>
      </c>
      <c r="F341" s="23">
        <f>SUBTOTAL(9,F343:F344)</f>
        <v>3000</v>
      </c>
      <c r="G341" s="23">
        <f>SUM(G342:G344)</f>
        <v>77655</v>
      </c>
      <c r="H341" s="24">
        <f>SUM(H342:H344)</f>
        <v>74605</v>
      </c>
      <c r="I341" s="25">
        <f t="shared" si="5"/>
        <v>0.9607</v>
      </c>
    </row>
    <row r="342" spans="2:9" ht="30" outlineLevel="2">
      <c r="B342" s="20"/>
      <c r="C342" s="26"/>
      <c r="D342" s="26" t="s">
        <v>28</v>
      </c>
      <c r="E342" s="27" t="s">
        <v>29</v>
      </c>
      <c r="F342" s="28">
        <v>0</v>
      </c>
      <c r="G342" s="28">
        <v>71600</v>
      </c>
      <c r="H342" s="29">
        <v>71550.36</v>
      </c>
      <c r="I342" s="30">
        <f t="shared" si="5"/>
        <v>0.9993</v>
      </c>
    </row>
    <row r="343" spans="2:9" ht="15" outlineLevel="2">
      <c r="B343" s="20"/>
      <c r="C343" s="26"/>
      <c r="D343" s="26" t="s">
        <v>34</v>
      </c>
      <c r="E343" s="32" t="s">
        <v>35</v>
      </c>
      <c r="F343" s="28">
        <v>0</v>
      </c>
      <c r="G343" s="28">
        <v>3055</v>
      </c>
      <c r="H343" s="29">
        <v>3054.64</v>
      </c>
      <c r="I343" s="30">
        <f t="shared" si="5"/>
        <v>0.9999</v>
      </c>
    </row>
    <row r="344" spans="2:9" ht="15" outlineLevel="2">
      <c r="B344" s="20"/>
      <c r="C344" s="26"/>
      <c r="D344" s="26" t="s">
        <v>17</v>
      </c>
      <c r="E344" s="32" t="s">
        <v>18</v>
      </c>
      <c r="F344" s="28">
        <v>3000</v>
      </c>
      <c r="G344" s="28">
        <v>3000</v>
      </c>
      <c r="H344" s="29">
        <v>0</v>
      </c>
      <c r="I344" s="30">
        <f t="shared" si="5"/>
        <v>0</v>
      </c>
    </row>
    <row r="345" spans="2:9" ht="15" outlineLevel="2">
      <c r="B345" s="20"/>
      <c r="C345" s="54" t="s">
        <v>320</v>
      </c>
      <c r="D345" s="61"/>
      <c r="E345" s="55" t="s">
        <v>16</v>
      </c>
      <c r="F345" s="56">
        <f>SUM(F346)</f>
        <v>0</v>
      </c>
      <c r="G345" s="56">
        <f>SUM(G346)</f>
        <v>19200</v>
      </c>
      <c r="H345" s="57">
        <f>SUM(H346)</f>
        <v>19179.02</v>
      </c>
      <c r="I345" s="62">
        <f t="shared" si="5"/>
        <v>0.9989</v>
      </c>
    </row>
    <row r="346" spans="2:9" ht="15" outlineLevel="2">
      <c r="B346" s="20"/>
      <c r="C346" s="26"/>
      <c r="D346" s="26" t="s">
        <v>17</v>
      </c>
      <c r="E346" s="32" t="s">
        <v>18</v>
      </c>
      <c r="F346" s="28">
        <v>0</v>
      </c>
      <c r="G346" s="28">
        <v>19200</v>
      </c>
      <c r="H346" s="29">
        <v>19179.02</v>
      </c>
      <c r="I346" s="30">
        <f t="shared" si="5"/>
        <v>0.9989</v>
      </c>
    </row>
    <row r="347" spans="2:9" ht="15.75">
      <c r="B347" s="14" t="s">
        <v>300</v>
      </c>
      <c r="C347" s="15"/>
      <c r="D347" s="15"/>
      <c r="E347" s="16" t="s">
        <v>301</v>
      </c>
      <c r="F347" s="17">
        <f>SUM(F355+F353+F348)</f>
        <v>2177501</v>
      </c>
      <c r="G347" s="17">
        <f>SUM(G355+G353+G348)</f>
        <v>2177501</v>
      </c>
      <c r="H347" s="18">
        <f>SUM(H355+H353+H348)</f>
        <v>1028924.61</v>
      </c>
      <c r="I347" s="19">
        <f t="shared" si="5"/>
        <v>0.4725</v>
      </c>
    </row>
    <row r="348" spans="2:9" ht="15" outlineLevel="1">
      <c r="B348" s="20"/>
      <c r="C348" s="21" t="s">
        <v>302</v>
      </c>
      <c r="D348" s="21"/>
      <c r="E348" s="22" t="s">
        <v>303</v>
      </c>
      <c r="F348" s="23">
        <f>SUBTOTAL(9,F349:F352)</f>
        <v>2177501</v>
      </c>
      <c r="G348" s="23">
        <f>SUBTOTAL(9,G349:G352)</f>
        <v>2177501</v>
      </c>
      <c r="H348" s="24">
        <f>SUBTOTAL(9,H349:H352)</f>
        <v>1028329.34</v>
      </c>
      <c r="I348" s="25">
        <f t="shared" si="5"/>
        <v>0.4723</v>
      </c>
    </row>
    <row r="349" spans="2:9" ht="75" outlineLevel="2">
      <c r="B349" s="20"/>
      <c r="C349" s="26"/>
      <c r="D349" s="26" t="s">
        <v>55</v>
      </c>
      <c r="E349" s="27" t="s">
        <v>56</v>
      </c>
      <c r="F349" s="28">
        <v>102450</v>
      </c>
      <c r="G349" s="28">
        <v>102450</v>
      </c>
      <c r="H349" s="29">
        <v>24698.31</v>
      </c>
      <c r="I349" s="30">
        <f t="shared" si="5"/>
        <v>0.2411</v>
      </c>
    </row>
    <row r="350" spans="2:9" ht="15" outlineLevel="2">
      <c r="B350" s="20"/>
      <c r="C350" s="26"/>
      <c r="D350" s="26" t="s">
        <v>190</v>
      </c>
      <c r="E350" s="27" t="s">
        <v>191</v>
      </c>
      <c r="F350" s="28">
        <v>2064051</v>
      </c>
      <c r="G350" s="28">
        <v>2064051</v>
      </c>
      <c r="H350" s="29">
        <v>998904.77</v>
      </c>
      <c r="I350" s="30">
        <f t="shared" si="5"/>
        <v>0.484</v>
      </c>
    </row>
    <row r="351" spans="2:9" ht="15" outlineLevel="2">
      <c r="B351" s="20"/>
      <c r="C351" s="26"/>
      <c r="D351" s="26" t="s">
        <v>34</v>
      </c>
      <c r="E351" s="27" t="s">
        <v>35</v>
      </c>
      <c r="F351" s="28">
        <v>3000</v>
      </c>
      <c r="G351" s="28">
        <v>3000</v>
      </c>
      <c r="H351" s="29">
        <v>1967.26</v>
      </c>
      <c r="I351" s="30">
        <f t="shared" si="5"/>
        <v>0.6558</v>
      </c>
    </row>
    <row r="352" spans="2:9" ht="15" outlineLevel="2">
      <c r="B352" s="20"/>
      <c r="C352" s="26"/>
      <c r="D352" s="26" t="s">
        <v>17</v>
      </c>
      <c r="E352" s="27" t="s">
        <v>18</v>
      </c>
      <c r="F352" s="28">
        <v>8000</v>
      </c>
      <c r="G352" s="28">
        <v>8000</v>
      </c>
      <c r="H352" s="29">
        <v>2759</v>
      </c>
      <c r="I352" s="30">
        <f t="shared" si="5"/>
        <v>0.3449</v>
      </c>
    </row>
    <row r="353" spans="2:9" ht="15" outlineLevel="2">
      <c r="B353" s="20"/>
      <c r="C353" s="54" t="s">
        <v>321</v>
      </c>
      <c r="D353" s="54"/>
      <c r="E353" s="55" t="s">
        <v>326</v>
      </c>
      <c r="F353" s="56">
        <f>SUM(F354)</f>
        <v>0</v>
      </c>
      <c r="G353" s="56">
        <f>SUM(G354)</f>
        <v>0</v>
      </c>
      <c r="H353" s="57">
        <f>SUM(H354)</f>
        <v>594.75</v>
      </c>
      <c r="I353" s="62" t="str">
        <f t="shared" si="5"/>
        <v>─</v>
      </c>
    </row>
    <row r="354" spans="2:9" ht="15" outlineLevel="2">
      <c r="B354" s="20"/>
      <c r="C354" s="26"/>
      <c r="D354" s="26" t="s">
        <v>17</v>
      </c>
      <c r="E354" s="32" t="s">
        <v>18</v>
      </c>
      <c r="F354" s="28">
        <v>0</v>
      </c>
      <c r="G354" s="28">
        <v>0</v>
      </c>
      <c r="H354" s="29">
        <v>594.75</v>
      </c>
      <c r="I354" s="30" t="str">
        <f t="shared" si="5"/>
        <v>─</v>
      </c>
    </row>
    <row r="355" spans="2:9" ht="15" outlineLevel="1">
      <c r="B355" s="20"/>
      <c r="C355" s="21" t="s">
        <v>304</v>
      </c>
      <c r="D355" s="21"/>
      <c r="E355" s="22" t="s">
        <v>16</v>
      </c>
      <c r="F355" s="23">
        <f>SUBTOTAL(9,F356)</f>
        <v>0</v>
      </c>
      <c r="G355" s="23">
        <f>SUBTOTAL(9,G356)</f>
        <v>0</v>
      </c>
      <c r="H355" s="24">
        <f>SUBTOTAL(9,H356)</f>
        <v>0.52</v>
      </c>
      <c r="I355" s="25" t="str">
        <f t="shared" si="5"/>
        <v>─</v>
      </c>
    </row>
    <row r="356" spans="2:9" ht="15" outlineLevel="2">
      <c r="B356" s="20"/>
      <c r="C356" s="26"/>
      <c r="D356" s="26" t="s">
        <v>17</v>
      </c>
      <c r="E356" s="32" t="s">
        <v>18</v>
      </c>
      <c r="F356" s="28">
        <v>0</v>
      </c>
      <c r="G356" s="28">
        <v>0</v>
      </c>
      <c r="H356" s="29">
        <v>0.52</v>
      </c>
      <c r="I356" s="30" t="str">
        <f t="shared" si="5"/>
        <v>─</v>
      </c>
    </row>
    <row r="357" spans="2:9" ht="15.75">
      <c r="B357" s="68" t="s">
        <v>305</v>
      </c>
      <c r="C357" s="68"/>
      <c r="D357" s="68"/>
      <c r="E357" s="68"/>
      <c r="F357" s="63">
        <f>SUM(F9+F12+F15+F29+F36+F48+F68+F91+F94+F106+F145+F163+F221+F230+F298+F308+F320+F336+F347)</f>
        <v>275077909</v>
      </c>
      <c r="G357" s="63">
        <f>SUM(G9+G12+G15+G29+G36+G48+G68+G64+G91+G94+G106+G145+G163+G221++G230+G298+G308+G320+G336+G347)</f>
        <v>278658368</v>
      </c>
      <c r="H357" s="64">
        <f>SUM(H9+H12+H15+H29+H36+H48+H68+H64+H91+H94+H106+H145+H163+H221++H230+H298+H308+H320+H336+H347)</f>
        <v>145380237.63</v>
      </c>
      <c r="I357" s="65">
        <f t="shared" si="5"/>
        <v>0.5217</v>
      </c>
    </row>
  </sheetData>
  <sheetProtection selectLockedCells="1" selectUnlockedCells="1"/>
  <mergeCells count="3">
    <mergeCell ref="H1:I1"/>
    <mergeCell ref="B4:I4"/>
    <mergeCell ref="B357:E357"/>
  </mergeCells>
  <printOptions horizontalCentered="1"/>
  <pageMargins left="0.7874015748031497" right="0.7874015748031497" top="0.5905511811023623" bottom="0.4330708661417323" header="0.5118110236220472" footer="0.11811023622047245"/>
  <pageSetup firstPageNumber="5" useFirstPageNumber="1" fitToHeight="8" fitToWidth="1" horizontalDpi="600" verticalDpi="600" orientation="portrait" paperSize="9" scale="56" r:id="rId1"/>
  <headerFooter alignWithMargins="0">
    <oddFooter>&amp;C&amp;"Arial,Normalny"&amp;22&amp;P</oddFooter>
  </headerFooter>
  <rowBreaks count="2" manualBreakCount="2">
    <brk id="298" max="255" man="1"/>
    <brk id="3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2013-08-21T06:45:30Z</cp:lastPrinted>
  <dcterms:modified xsi:type="dcterms:W3CDTF">2013-08-22T07:33:29Z</dcterms:modified>
  <cp:category/>
  <cp:version/>
  <cp:contentType/>
  <cp:contentStatus/>
</cp:coreProperties>
</file>