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7260" tabRatio="785" firstSheet="4" activeTab="6"/>
  </bookViews>
  <sheets>
    <sheet name="Załącznik Nr 1-dochody" sheetId="1" r:id="rId1"/>
    <sheet name="Załącznik Nr 1a dochody powiatu" sheetId="2" r:id="rId2"/>
    <sheet name="Załącznik Nr1b-dochody gminy" sheetId="3" r:id="rId3"/>
    <sheet name="Załącznik Nr 1c dotacje gm.pow." sheetId="4" r:id="rId4"/>
    <sheet name="Załącznik ńr 1c-1-powiat" sheetId="5" r:id="rId5"/>
    <sheet name="Załącznik Nr 1c-2-gmina" sheetId="6" r:id="rId6"/>
    <sheet name="Załącznik Nr 1d-zad.adm.rząd." sheetId="7" r:id="rId7"/>
  </sheets>
  <definedNames>
    <definedName name="_xlnm.Print_Titles" localSheetId="1">'Załącznik Nr 1a dochody powiatu'!$11:$11</definedName>
    <definedName name="_xlnm.Print_Titles" localSheetId="3">'Załącznik Nr 1c dotacje gm.pow.'!$10:$10</definedName>
    <definedName name="_xlnm.Print_Titles" localSheetId="5">'Załącznik Nr 1c-2-gmina'!$13:$13</definedName>
    <definedName name="_xlnm.Print_Titles" localSheetId="0">'Załącznik Nr 1-dochody'!$11:$11</definedName>
    <definedName name="_xlnm.Print_Titles" localSheetId="2">'Załącznik Nr1b-dochody gminy'!$12:$12</definedName>
    <definedName name="_xlnm.Print_Titles" localSheetId="4">'Załącznik ńr 1c-1-powiat'!$11:$11</definedName>
    <definedName name="Z_F15D1700_FBD3_11D7_9137_0001020BE0E4_.wvu.PrintTitles" localSheetId="0" hidden="1">'Załącznik Nr 1-dochody'!$10:$10</definedName>
    <definedName name="Z_F15D1700_FBD3_11D7_9137_0001020BE0E4_.wvu.Rows" localSheetId="3" hidden="1">'Załącznik Nr 1c dotacje gm.pow.'!#REF!</definedName>
  </definedNames>
  <calcPr fullCalcOnLoad="1"/>
</workbook>
</file>

<file path=xl/sharedStrings.xml><?xml version="1.0" encoding="utf-8"?>
<sst xmlns="http://schemas.openxmlformats.org/spreadsheetml/2006/main" count="1406" uniqueCount="328">
  <si>
    <t>Dział</t>
  </si>
  <si>
    <t>Rozdz.</t>
  </si>
  <si>
    <t>Wyszczególnienie</t>
  </si>
  <si>
    <t>§</t>
  </si>
  <si>
    <t>Pozostałe odsetki</t>
  </si>
  <si>
    <t>Pozostała działalność</t>
  </si>
  <si>
    <t>050</t>
  </si>
  <si>
    <t>Rybołówstwo i rybactwo</t>
  </si>
  <si>
    <t>05095</t>
  </si>
  <si>
    <t>Transport i łączność</t>
  </si>
  <si>
    <t>Wpływy z różnych dochodów</t>
  </si>
  <si>
    <t>Drogi publiczne gminne</t>
  </si>
  <si>
    <t>Gospodarka mieszkaniowa</t>
  </si>
  <si>
    <t>Gospodarka gruntami i nieruchomościami</t>
  </si>
  <si>
    <t>Wpływy z różnych opłat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</si>
  <si>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</si>
  <si>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</si>
  <si>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</si>
  <si>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</si>
  <si>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</si>
  <si>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</si>
  <si>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Wpłwy z opłaty komunikacyjnej</t>
  </si>
  <si>
    <t>Komisje poborowe</t>
  </si>
  <si>
    <t>Urzędy naczelnych organów władzy państwowej, kontroli i ochrony prawa oraz sądownictwa</t>
  </si>
  <si>
    <t>Bezpieczeństwo publiczne i ochrona przeciwpożarowa</t>
  </si>
  <si>
    <t>Komendy Powiatowe Państwowej Straży Pożarnej</t>
  </si>
  <si>
    <t>Straż Miejska</t>
  </si>
  <si>
    <t>Wpływy z podatku dochodowego od osób fizycznych</t>
  </si>
  <si>
    <t>Podatek od nieruchomości</t>
  </si>
  <si>
    <t>Podatek od środków transportowych</t>
  </si>
  <si>
    <t>Podatek od czynności cywilnoprawnych</t>
  </si>
  <si>
    <t>Podatek rolny</t>
  </si>
  <si>
    <t>Podatek leśny</t>
  </si>
  <si>
    <t>Podatek od spadków i darowizn</t>
  </si>
  <si>
    <t>Wpływy z opłaty skarbowej</t>
  </si>
  <si>
    <t>Wpływy z różnych rozliczeń</t>
  </si>
  <si>
    <t>Udziały gmin w podatkach stanowiących dochód budżetu państwa</t>
  </si>
  <si>
    <t>Podatek dochodowy od osób fizycznych</t>
  </si>
  <si>
    <t>Podatek dochodowy od osób prawnych</t>
  </si>
  <si>
    <t>Udziały powiatów w podatkach stanowiących dochód budżetu państwa</t>
  </si>
  <si>
    <t xml:space="preserve">Różne rozliczenia </t>
  </si>
  <si>
    <t>Oświata i wychowanie</t>
  </si>
  <si>
    <t>Szkoły podstawowe</t>
  </si>
  <si>
    <t>Gimnazja</t>
  </si>
  <si>
    <t>Licea Ogólnokształcące</t>
  </si>
  <si>
    <t>Ochrona zdrowia</t>
  </si>
  <si>
    <t>Placówki opiekuńczo - wychowawcze</t>
  </si>
  <si>
    <t>Wpływy z usług</t>
  </si>
  <si>
    <t>Dotacje celowe otrzymane z budżetu państwa na realizację bieżących zadań własnych powiatu</t>
  </si>
  <si>
    <t>Domy Pomocy Społecznej</t>
  </si>
  <si>
    <t>Ośrodki wsparcia</t>
  </si>
  <si>
    <t>Rodziny zastępcze</t>
  </si>
  <si>
    <t>Ośrodki pomocy społecznej</t>
  </si>
  <si>
    <t>Ośrodki adopcyjno - opiekuńcze</t>
  </si>
  <si>
    <t>Edukacyjna opieka wychowawcza</t>
  </si>
  <si>
    <t>Internaty i bursy  szkolne</t>
  </si>
  <si>
    <t>Pomoc materialna dla uczniów</t>
  </si>
  <si>
    <t>Gospodarka komunalna i ochrona środowiska</t>
  </si>
  <si>
    <t>Gospodarka ściekowa i ochrona wód</t>
  </si>
  <si>
    <t>Gospodarka odpadami</t>
  </si>
  <si>
    <t>Wpływy z opłaty eksploatacyjnej  Szalet , Dworzec</t>
  </si>
  <si>
    <t>Kultura i ochrona dziedzictwa narodowego</t>
  </si>
  <si>
    <t>Filharmonie , orkiestry , chóry i kapele</t>
  </si>
  <si>
    <t>Biblioteki</t>
  </si>
  <si>
    <t>Muzea</t>
  </si>
  <si>
    <t>R a z e m</t>
  </si>
  <si>
    <t>Wpływy z opłat za zezwolenia na sprzedaż alkoholu</t>
  </si>
  <si>
    <t>Pomoc dla uchodzców</t>
  </si>
  <si>
    <t>Urzędy gmin  / miast i miast na prawach powiatu /</t>
  </si>
  <si>
    <t>Urzędy naczelnych organów władzy państwowej,kontroli i ochrony prawa</t>
  </si>
  <si>
    <t>Część oświatowa subwencji ogólnej dla jednostek samorządu terytorialnego</t>
  </si>
  <si>
    <t>Centra Kształcenia Ustawicznego i Praktycznego oraz ośrodki dokształcania zawodowego</t>
  </si>
  <si>
    <t xml:space="preserve">Zasiłki i pomoc w naturze oraz składki na ubezpieczenia społeczne </t>
  </si>
  <si>
    <t>Usługi opiekuńcze i specjalistyczne usługi opiekuńcze</t>
  </si>
  <si>
    <t>Teatry dramatyczne i lalkowe</t>
  </si>
  <si>
    <t>Dotacje celowe otrzymane z budżetu państwa na zadania bieżące z zakresu administracji rządowej oraz inne zadania zlecone ustawami realizowane przez powiat</t>
  </si>
  <si>
    <t>Wpływy z opłat  za zarząd, użytkowanie i użytkowanie wieczyste nieruchomości</t>
  </si>
  <si>
    <t>Wpływy z tytułu przekształcenia prawa użytkowania wieczystego przysługującego osobom fizycznym w prawo własności</t>
  </si>
  <si>
    <t>Odsetki od nieterminowych wpłat z tytułu podatków i opłat</t>
  </si>
  <si>
    <t>Grzywny, mandaty i inne kary pieniężne od ludności</t>
  </si>
  <si>
    <t xml:space="preserve">Dotacje celowe otrzymane z budżetu państwa na realizację zadań bieżących  z zakresu administracji rządowej oraz innych zadań  zleconych gminie ustawami </t>
  </si>
  <si>
    <t>Podatek od działalności gospodarczej osób fizycznych opłacany w formie  karty podatkowej</t>
  </si>
  <si>
    <t>Podatek od posiadania psów</t>
  </si>
  <si>
    <t>Wpływy z opłaty targowej</t>
  </si>
  <si>
    <t>Wpływy z opłaty administracyjnej za czynności urzędowe</t>
  </si>
  <si>
    <t>Subwencje ogólne z budżetu państwa / powiat/</t>
  </si>
  <si>
    <t>Subwencje ogólne z budżetu państwa / gmina/</t>
  </si>
  <si>
    <t>Subwencje ogólne z budżetu państwa</t>
  </si>
  <si>
    <t>Dotacje celowe otrzymane  z budżetu państwa na realizację własnych zadań bieżących gmin.</t>
  </si>
  <si>
    <t>Dotacje celowe otrzymane z powiatu na zadania bieżące realizowane na podstawie porozumień między jednostkami samorządu terytorialnego</t>
  </si>
  <si>
    <t>Wpływy z innych lokalnych opłat pobieranych przez jednostki samorządu terytorialnego na podstawie odrębnych ustaw  / karty wędkarskie /</t>
  </si>
  <si>
    <t xml:space="preserve">Dotacje celowe otrzymane z powiatu na zadania bieżace realizowane na podstawie porozumień między jednostkami samorządu terytorytorialnego </t>
  </si>
  <si>
    <t>Dotacje celowe otrzymane z budżetu państwa na zadania bieżące z zakresu administracji rządowej oraz inne zadania zlecone ustawami realiz.przez powiat</t>
  </si>
  <si>
    <t>Dotacje celowe otrzymane  z budżetu państwa na realizację własnych zadań bieżących gmin</t>
  </si>
  <si>
    <t>Odsetki od nietermin.wpłat z tytułu podatków i opłat</t>
  </si>
  <si>
    <t>Część wyrównawcza subw.ogólnej dla powiatów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</si>
  <si>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</si>
  <si>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inwestycje i zakupy inwestycyjne z zakresu administracji rządowej oraz inne zadania zlecone ustawami realizowane przez powiat.</t>
  </si>
  <si>
    <t>Wpływy z innych opłat stanowiących dochody jednostek samorządu terytor.na podstawie ustaw</t>
  </si>
  <si>
    <t>Szkoły zawodowe</t>
  </si>
  <si>
    <t xml:space="preserve">Składki na ubezpieczenie zdrowotne oraz świadczenia dla osób nie objętych obowiązkiem ubezpieczenia zdrowotnego </t>
  </si>
  <si>
    <t xml:space="preserve">Pomoc społeczna </t>
  </si>
  <si>
    <t>Pozostałe zadania w zakresie polityki społecznej</t>
  </si>
  <si>
    <t>0490</t>
  </si>
  <si>
    <t>6290</t>
  </si>
  <si>
    <t>0970</t>
  </si>
  <si>
    <t>0470</t>
  </si>
  <si>
    <t>0690</t>
  </si>
  <si>
    <t>0750</t>
  </si>
  <si>
    <t>0760</t>
  </si>
  <si>
    <t>0910</t>
  </si>
  <si>
    <t>2110</t>
  </si>
  <si>
    <t>2360</t>
  </si>
  <si>
    <t>2440</t>
  </si>
  <si>
    <t>0570</t>
  </si>
  <si>
    <t>2010</t>
  </si>
  <si>
    <t>0420</t>
  </si>
  <si>
    <t>0920</t>
  </si>
  <si>
    <t>0480</t>
  </si>
  <si>
    <t>6410</t>
  </si>
  <si>
    <t>0350</t>
  </si>
  <si>
    <t>0310</t>
  </si>
  <si>
    <t>0340</t>
  </si>
  <si>
    <t>0500</t>
  </si>
  <si>
    <t>0320</t>
  </si>
  <si>
    <t>0330</t>
  </si>
  <si>
    <t>0360</t>
  </si>
  <si>
    <t>0370</t>
  </si>
  <si>
    <t>0430</t>
  </si>
  <si>
    <t>0450</t>
  </si>
  <si>
    <t>0410</t>
  </si>
  <si>
    <t>0010</t>
  </si>
  <si>
    <t>0020</t>
  </si>
  <si>
    <t>2920</t>
  </si>
  <si>
    <t>2130</t>
  </si>
  <si>
    <t>2030</t>
  </si>
  <si>
    <t>0830</t>
  </si>
  <si>
    <t>2320</t>
  </si>
  <si>
    <t>6260</t>
  </si>
  <si>
    <t>0460</t>
  </si>
  <si>
    <t xml:space="preserve">Dochody od osób prawnych, od osób fizycznych i od innych jednostek nieposiadających osobowości prawnej </t>
  </si>
  <si>
    <t>w tym:</t>
  </si>
  <si>
    <t xml:space="preserve">Dotacje </t>
  </si>
  <si>
    <t>ogółem</t>
  </si>
  <si>
    <t>Dotacje    celowe</t>
  </si>
  <si>
    <t>na zadania  własne</t>
  </si>
  <si>
    <t>Dotacje     administr.</t>
  </si>
  <si>
    <t>z zakresu  rządowej</t>
  </si>
  <si>
    <t>Dotacje podstawie</t>
  </si>
  <si>
    <t>na porozum.</t>
  </si>
  <si>
    <t>Dotacje     celowe</t>
  </si>
  <si>
    <t>Dotacje</t>
  </si>
  <si>
    <t>Dotacje celowe na zad.własne powiat</t>
  </si>
  <si>
    <t>Dotacje celowe na zad.własne  gmina</t>
  </si>
  <si>
    <t>Dotacje z zakresu adm.rząd.  powiat</t>
  </si>
  <si>
    <t>Dotacje z zakresu adm.rząd.  gmina</t>
  </si>
  <si>
    <t>Dotacje na podstawie porozumień</t>
  </si>
  <si>
    <t>Dochody własne</t>
  </si>
  <si>
    <t>DOCHODY ZWIĄZANE  Z  REALIZACJĄ  ZADAŃ Z ZAKRESU ADMINISTRACJI RZĄDOWEJ</t>
  </si>
  <si>
    <t>L.P</t>
  </si>
  <si>
    <t>DZIAŁ</t>
  </si>
  <si>
    <t>ROZDZIAŁ</t>
  </si>
  <si>
    <t xml:space="preserve">§ </t>
  </si>
  <si>
    <t>WYSZCZEGÓLNIENIE</t>
  </si>
  <si>
    <t>KWOTA</t>
  </si>
  <si>
    <t>Komendy powiatowe PSP</t>
  </si>
  <si>
    <t>RAZEM</t>
  </si>
  <si>
    <t>Dochody od osób prawnych, od osób fizycznych i od innych jednostek nieposiadających osobowości prawnej oraz wydatki związane z ich poborem</t>
  </si>
  <si>
    <t>Wpływy i wydatki związane z gromadzeniem środków z opłat  produktowych</t>
  </si>
  <si>
    <t>0400</t>
  </si>
  <si>
    <t>Wpływy z opłaty produktowej</t>
  </si>
  <si>
    <t>Dotacje celowe otrzymane z budżetu państwa na zadania bieżące z zakresu administracji rządowej oraz inne zadania zlecone ustawami realiz.przez powiat /placówki opiekuńczo - wychowawcze /</t>
  </si>
  <si>
    <t>Dotacje celowe otrzymane z budżetu państwa na zadania bieżące z zakresu administracji rządowej oraz inne zadania zlecone ustawami realizowane przez powiat / dzieci i młodzież w szkołach i placówkach szkolno - wychowawczych/</t>
  </si>
  <si>
    <t>Urzędy Wojewódzkie / opłaty za wydanie dowodów osobistych oraz za udoskonalanie danych z gminnych zbiorów meldunkowych /</t>
  </si>
  <si>
    <t>*g - plan gminy</t>
  </si>
  <si>
    <t>*p - plan powiatu</t>
  </si>
  <si>
    <t xml:space="preserve">%    Wykonania          ( 6/5 ) </t>
  </si>
  <si>
    <t>%         wykonania          6:5</t>
  </si>
  <si>
    <t>Część wyrównawcza subw.ogólnej dla gmin</t>
  </si>
  <si>
    <t>Część równoważąca subwencji ogólnej  dla powiatów</t>
  </si>
  <si>
    <t>6291</t>
  </si>
  <si>
    <t>Kultura fizyczna i sport</t>
  </si>
  <si>
    <t xml:space="preserve">Środki na dofinansowanie własnych inwestycji gmin,powiatów,samorządów województw pozyskane z innych żródeł współfinansowanie ŁSM. </t>
  </si>
  <si>
    <t>Drogi publiczne w miastach na prawach powiatu</t>
  </si>
  <si>
    <t>2020</t>
  </si>
  <si>
    <t>Świadczenia rodzinne oraz składki na ubezpieczenia emerytalne i rentowe z ubezpieczenia  społecznego</t>
  </si>
  <si>
    <t>Dotacje celowe otrzymane z budżetu państwa na zadania bieżące realizowane przez powiat na podstawie porozumieńz organami administracji rządowej</t>
  </si>
  <si>
    <t>2120</t>
  </si>
  <si>
    <t>Wpływy z usług "Klub Seniora"</t>
  </si>
  <si>
    <t>Wpływy z usług - Dzienny Dom Pomocy</t>
  </si>
  <si>
    <t>Część równoważąca subwencji ogólnej  dla gmin</t>
  </si>
  <si>
    <t>Cmentarze</t>
  </si>
  <si>
    <t>Dotacje celowe otrzymane z budżetu państwa na zadania bieżące  realizowane przez gminę na podstawie porozumień  z organami administracji rządowej</t>
  </si>
  <si>
    <t>Wpływy z podatku rolnego, podatku leśnego,podatku od czynności cywilnoprawnych , podatków i opłat lokalnych od osób prawnych i innych jednostek organizacyjnych .</t>
  </si>
  <si>
    <t>Wpływy z podatku rolnego, podatku leśnego,podatku od spadków i darowizn , podatku od czynności cywilnoprawnych oraz podatku i opłat lokalnych od osób fizycznych .</t>
  </si>
  <si>
    <t>Składki na ubezpieczenie zdrowotne opłacane  za osoby pobierajce niektóre świadczenia z pomocy społecznej oraz niektóre świadczenia rodzinne</t>
  </si>
  <si>
    <t>Zespoły do spraw orzekania o niepełnosprawności</t>
  </si>
  <si>
    <t xml:space="preserve">Dochody jednostek samorządu terytorialnego związane z  realizacją zadań z zakresu administracji rządowej oraz innych zadań zleconych ustawami </t>
  </si>
  <si>
    <t xml:space="preserve">Środki na dofinansowanie własnych inwestycji gmin ,powiatów, samorządów województw , pozyskane z innych żródeł </t>
  </si>
  <si>
    <t>0680</t>
  </si>
  <si>
    <t>Wpływy od rodziców z tytułu odpłatności  za utrzymanie dzieci w placówkach opiekuńczo - wychowawczych</t>
  </si>
  <si>
    <t>Wpływy ze sprzedaży składników majątkowych</t>
  </si>
  <si>
    <t>0870</t>
  </si>
  <si>
    <t>Wpływy z róznych dochodów</t>
  </si>
  <si>
    <t>6339</t>
  </si>
  <si>
    <t>Pomoc materialna dla studentów</t>
  </si>
  <si>
    <t>Szkolnictwo wyższe</t>
  </si>
  <si>
    <t>Zasiłki i pomoc w naturze oraz składki na ubezpieczenia emerytalne i rentowe</t>
  </si>
  <si>
    <t>Oczeszcanie mista i wsi</t>
  </si>
  <si>
    <t>Dotacje otrzymane z funduszy celowych na realizację zadań bieżących jednostek sektora finansów publicznych</t>
  </si>
  <si>
    <t>Oczyszczanie mista i wsi</t>
  </si>
  <si>
    <t>Dotacje celowe otrzymane z budżetu państwa na zadania bieżące realizowane przez powiat na podstawie porozumień z organami administracji rządowej</t>
  </si>
  <si>
    <t xml:space="preserve">Środki na dofinansowanie własnych inwestycji gmin (związków gmin) ,powiatów (związków powiatów), samorządów województw , pozyskane z innych żródeł </t>
  </si>
  <si>
    <t>6298</t>
  </si>
  <si>
    <t>2889</t>
  </si>
  <si>
    <t>2888</t>
  </si>
  <si>
    <t>Wpływy z podatku rolnego, podatku leśnego,podatku od spadków i darowizn , podatku od czynności cywilnoprawnych oraz podatków i opłat lokalnych od osób fizycznych .</t>
  </si>
  <si>
    <t xml:space="preserve">Środki na dofinansowanie własnych inwestycji gmin pozyskane z innych żródeł - PHARE 2003 dla Programu MSP Podgórze </t>
  </si>
  <si>
    <t xml:space="preserve">Środki na dofinansowanie własnych inwestycji gmin,powiatów,samorządów województw pozyskane z innych żródeł </t>
  </si>
  <si>
    <t>Dotacja celowa otrzymana przez jednostkę samorządu terytor. od innej jedn. sam. terytor. będącej instytucją wdrażającą na zadania bieżące realizowane na podstawie porosumień (umów)</t>
  </si>
  <si>
    <t>Załącznik  Nr 1b</t>
  </si>
  <si>
    <t>Załącznik  Nr 1</t>
  </si>
  <si>
    <t>Załącznik  Nr 1a</t>
  </si>
  <si>
    <t>Załącznik  Nr 1c</t>
  </si>
  <si>
    <t>Załącznik  Nr 1c-1</t>
  </si>
  <si>
    <t>Załącznik  Nr 1c-2</t>
  </si>
  <si>
    <t xml:space="preserve">Środki na dofinansowanie własnych inwestycji gmin,powiatów, samorządów województw, pozyskane z innych żródeł-MPWiK </t>
  </si>
  <si>
    <t>0770</t>
  </si>
  <si>
    <t>Szkoły podstawowe specjalne</t>
  </si>
  <si>
    <t>Przedszkola</t>
  </si>
  <si>
    <t>Ośrodek interwencji kryzysowej</t>
  </si>
  <si>
    <t xml:space="preserve">Dotacje celowe otrzymane z budżetu państwa na inwestycje i zakupy inwestycyjne realizowane przez powiat na pdst. porozumień z organami adm. rząd. </t>
  </si>
  <si>
    <t>6420</t>
  </si>
  <si>
    <t>Dotacje celowe otrzymane z budżetupaństwa na realizację inwestycji i zakupów inwestycyjnych własnych gmin</t>
  </si>
  <si>
    <t>Dotacje celowe otrzymane z samorządu wojew. Na inwestycje i zadania inwestycyjne realizowane na pdst.porozumień między jst</t>
  </si>
  <si>
    <t>6630</t>
  </si>
  <si>
    <t>Dotacje celowe otrzymane z samorządu wojew. na inwestycje i zadania inwestycyjne realizowane na pdst.porozumień między jst</t>
  </si>
  <si>
    <t>Subwencje</t>
  </si>
  <si>
    <t>Kupltura i ochrona dziedzictwa narodowego</t>
  </si>
  <si>
    <t>Pozostała dzialalność</t>
  </si>
  <si>
    <t>Szkoły podstawowa specjalne</t>
  </si>
  <si>
    <t>Pozostała działalnośc</t>
  </si>
  <si>
    <t>Środki na dofinansowanie własnych zadań bieżących gmin,powiatów,samorządów województw pozyskane z innych źródeł</t>
  </si>
  <si>
    <t>2705</t>
  </si>
  <si>
    <t>Poradnie psychologiczno-pedagogiczne</t>
  </si>
  <si>
    <t>Promocja jednostek samorządu terytorialnego</t>
  </si>
  <si>
    <t xml:space="preserve"> -wpływy z opłat za zarząd , użytkowanie i użytkowanie wieczyste nieruchomości                              </t>
  </si>
  <si>
    <t xml:space="preserve"> -wpływy z tytułu przekształcenia prawa użytkowania wieczystego przysługującego osobom fizycznym w prawo własności</t>
  </si>
  <si>
    <t xml:space="preserve"> -grzywny,mandaty i inne kary pieniężne od ludności</t>
  </si>
  <si>
    <t xml:space="preserve"> -wpływy z różnych opłat</t>
  </si>
  <si>
    <t xml:space="preserve"> -wpływy z usług</t>
  </si>
  <si>
    <t xml:space="preserve"> -wpływy ze  sprzedaży składników majątkowych</t>
  </si>
  <si>
    <t xml:space="preserve"> -wpływy z różnych dochodów</t>
  </si>
  <si>
    <t>Wpływy z tyt. odpłatnego nabycia prawa własności i użytk. wieczyst.</t>
  </si>
  <si>
    <t>Dotacje z funduszy celowych</t>
  </si>
  <si>
    <t>Dotacje z</t>
  </si>
  <si>
    <t>funduszy celowych</t>
  </si>
  <si>
    <t>Ośrodek Interwencji kryzysowej</t>
  </si>
  <si>
    <t>%                wykonania            (6/5 )</t>
  </si>
  <si>
    <t>%         wykonania    (6/5 )</t>
  </si>
  <si>
    <t>Środki pomocowe UE</t>
  </si>
  <si>
    <t>bieżące</t>
  </si>
  <si>
    <t>majątkowe</t>
  </si>
  <si>
    <t>dotacje na inwestycje</t>
  </si>
  <si>
    <t>z czego:</t>
  </si>
  <si>
    <t>ogółem, w tym:</t>
  </si>
  <si>
    <t xml:space="preserve">                   Plan dochodów budżetu miasta  Łomży  na  2008 rok</t>
  </si>
  <si>
    <t>Przewidywane wykonanie budżetu na 30.09.2007r</t>
  </si>
  <si>
    <t>010</t>
  </si>
  <si>
    <t>Rolnictwo i łowiectwo</t>
  </si>
  <si>
    <t>01005</t>
  </si>
  <si>
    <t>Prace geodezyjno-urządzeniowe na potrzeby rolnictwa</t>
  </si>
  <si>
    <t>Wpływy z innych lokalnych opłat pobieranych przez jst na pdst. odrębnych ustaw</t>
  </si>
  <si>
    <t>Turystyka</t>
  </si>
  <si>
    <t>Zadania w zakresie upowszechniania turystyki</t>
  </si>
  <si>
    <t>75053</t>
  </si>
  <si>
    <t>Wybory do rad gmin, rad powiatów i sejmików województw, wybory wójtów, burmistrzów i prezydentów miast oraz referenda gminne, powiatowe i wojewódzkie</t>
  </si>
  <si>
    <t>Dotacje celowe otrzymane od samorządu województwa na zadania bieżące realizowane na podstawie porozumień (umów) między jednostkami samorządu terytorialnego</t>
  </si>
  <si>
    <t>2330</t>
  </si>
  <si>
    <t>Dotacje celowe otrzymane z gminy na inwestycje i zakupy inwestycyjne realizowane na podstawie porozumień (umów) między jednostkami samorządu terytorialnego</t>
  </si>
  <si>
    <t>6610</t>
  </si>
  <si>
    <t>Dotacje celowe otrzymane z powiatu na inwestycje i zakupy inwestycyjne realizowane na podstawie porozumień (umów) między jednostkami samorządu terytorialnego</t>
  </si>
  <si>
    <t>6620</t>
  </si>
  <si>
    <t>Rekompensaty utraconych dochodów w podatkach i opłatach lokalnych</t>
  </si>
  <si>
    <t>2680</t>
  </si>
  <si>
    <t>Wpływy z opłat za koncesje i licencje</t>
  </si>
  <si>
    <t>0590</t>
  </si>
  <si>
    <t>Uzupełnienie subwencji ogólnej dla jednostek samorządu terytorialnego</t>
  </si>
  <si>
    <t xml:space="preserve">Środki na utrzymanie rzecznych przepraw promowych oraz budowę, modernizację, utrzymanie, ochronę i zarządzanie drogami krajowymi i wojewódzkimi w granicach miast na prawach powiatu </t>
  </si>
  <si>
    <t>2790</t>
  </si>
  <si>
    <t>Różne rozliczenia finansowe</t>
  </si>
  <si>
    <t>Dotacje otrzymane z funduszy celowych na finansowanie lub dofinansowanie kosztów realizacji inwestycji i zakupów inwestycyjnych jednostek sektora finansów publicznych</t>
  </si>
  <si>
    <t>Usuwanie skutków klęsk żywiołowych</t>
  </si>
  <si>
    <t>Rehabilitacja zawodowa i społeczna osób niepełnosprawnych</t>
  </si>
  <si>
    <t>Oświetlenie ulic, placów i dróg</t>
  </si>
  <si>
    <r>
      <t xml:space="preserve">Plan na 2008 rok </t>
    </r>
    <r>
      <rPr>
        <b/>
        <sz val="10"/>
        <rFont val="Times New Roman"/>
        <family val="1"/>
      </rPr>
      <t>(7+8+9+10+11)</t>
    </r>
  </si>
  <si>
    <t>Świetlice szkolne</t>
  </si>
  <si>
    <t xml:space="preserve">Środki na dofinansowanie własnych inwestycji gmin (związków gmin),powiatów (związków powiatów), samorządów województw, pozyskane z innych żródeł </t>
  </si>
  <si>
    <t>Wpływy z innych lokalnych opłat pobieranych przez jednostki samorządu terytorialnego na podstawie odrębnych ustaw /adiacenty-50 000zł, renta planistyczna-               200 000zł/</t>
  </si>
  <si>
    <t xml:space="preserve">                           Plan  dochodów  miasta  Łomży  na  2008rok - Gmina</t>
  </si>
  <si>
    <t>Wykonanie na 30.09.2007r.</t>
  </si>
  <si>
    <t xml:space="preserve">                           Plan  dochodów  miasta  Łomży  na  2008 rok - Powiat</t>
  </si>
  <si>
    <t>Wykonanie na 30.09.07r</t>
  </si>
  <si>
    <r>
      <t xml:space="preserve">Plan na 2008r. </t>
    </r>
    <r>
      <rPr>
        <b/>
        <sz val="10"/>
        <rFont val="Times New Roman"/>
        <family val="1"/>
      </rPr>
      <t>(7+8+9+10+11)</t>
    </r>
  </si>
  <si>
    <t>Wpływy z tyt. Odpłatnego nabycia prawa własności i użytk. wieczyst.</t>
  </si>
  <si>
    <t>852</t>
  </si>
  <si>
    <t>85212</t>
  </si>
  <si>
    <t>ORAZ INNYCH ZADAŃ ZLECONYCH JEDNOSTKOM SAMORZĄDU TERYTORIALNEGO - 2008 ROK</t>
  </si>
  <si>
    <t>Dotacje celowe na realizacje zadań  gminy i powiatu na 2008 rok</t>
  </si>
  <si>
    <t>Dotacje celowe na realizacje zadań  powiatu na 2008 rok</t>
  </si>
  <si>
    <t>Przewidywane wykonanie za 2007r</t>
  </si>
  <si>
    <t>plan na 2008r</t>
  </si>
  <si>
    <t>plan na 2008</t>
  </si>
  <si>
    <t>plan  na 2008r</t>
  </si>
  <si>
    <t>Dotacje celowe na realizacje zadań  gminy na 2008 rok</t>
  </si>
  <si>
    <t xml:space="preserve"> -dochody z najmu i dzierżawy składników majątkowych Skarbu Państwa, jednostek samorządu terytorialnego lub innych jednostek  zaliczanych do sektora finansów publicznych oraz innych umów o podobnym charakterze</t>
  </si>
  <si>
    <t xml:space="preserve"> -wpływy z tytułu odpłatnego nabycia prawa własności i użytkowania wieczystego</t>
  </si>
  <si>
    <t>80148</t>
  </si>
  <si>
    <t>Stołówki szkolne</t>
  </si>
  <si>
    <t>do Uchwały Nr 137/XXIII/07</t>
  </si>
  <si>
    <t>Rady Miejskiej Łomży</t>
  </si>
  <si>
    <t>z dnia 19.12.2007r.</t>
  </si>
  <si>
    <t>Załącznik Nr 3</t>
  </si>
  <si>
    <t>Prezydenta Miasta Łomża</t>
  </si>
  <si>
    <t>Prezydent Miasta</t>
  </si>
  <si>
    <t>mgr inż. Jerzy Brzeziński</t>
  </si>
  <si>
    <t>do Zarządzenia Nr 252/08</t>
  </si>
  <si>
    <t>z dnia 31.12.2008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</si>
</sst>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* #,##0.00000000\ _z_ł_-;\-* #,##0.00000000\ _z_ł_-;_-* &quot;-&quot;??\ _z_ł_-;_-@_-"/>
  </numFmts>
  <fonts count="2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6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1"/>
      <color indexed="10"/>
      <name val="Arial CE"/>
      <family val="2"/>
    </font>
    <font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Fill="1" applyBorder="1" applyAlignment="1">
      <alignment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9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3" fontId="0" fillId="0" borderId="1" xfId="0" applyNumberFormat="1" applyFont="1" applyBorder="1" applyAlignment="1" applyProtection="1">
      <alignment wrapText="1"/>
      <protection locked="0"/>
    </xf>
    <xf numFmtId="3" fontId="0" fillId="2" borderId="1" xfId="0" applyNumberFormat="1" applyFill="1" applyBorder="1" applyAlignment="1" applyProtection="1">
      <alignment wrapText="1"/>
      <protection locked="0"/>
    </xf>
    <xf numFmtId="0" fontId="14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2" fillId="2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49" fontId="12" fillId="2" borderId="6" xfId="0" applyNumberFormat="1" applyFont="1" applyFill="1" applyBorder="1" applyAlignment="1">
      <alignment horizontal="center"/>
    </xf>
    <xf numFmtId="49" fontId="12" fillId="3" borderId="7" xfId="0" applyNumberFormat="1" applyFont="1" applyFill="1" applyBorder="1" applyAlignment="1">
      <alignment horizontal="center"/>
    </xf>
    <xf numFmtId="49" fontId="12" fillId="2" borderId="7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horizontal="center"/>
    </xf>
    <xf numFmtId="49" fontId="12" fillId="3" borderId="11" xfId="0" applyNumberFormat="1" applyFont="1" applyFill="1" applyBorder="1" applyAlignment="1">
      <alignment horizontal="center"/>
    </xf>
    <xf numFmtId="49" fontId="12" fillId="3" borderId="8" xfId="0" applyNumberFormat="1" applyFont="1" applyFill="1" applyBorder="1" applyAlignment="1">
      <alignment horizontal="center"/>
    </xf>
    <xf numFmtId="178" fontId="21" fillId="4" borderId="2" xfId="15" applyNumberFormat="1" applyFont="1" applyFill="1" applyBorder="1" applyAlignment="1">
      <alignment horizontal="right"/>
    </xf>
    <xf numFmtId="0" fontId="12" fillId="4" borderId="12" xfId="0" applyFont="1" applyFill="1" applyBorder="1" applyAlignment="1">
      <alignment/>
    </xf>
    <xf numFmtId="0" fontId="12" fillId="4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/>
    </xf>
    <xf numFmtId="49" fontId="12" fillId="4" borderId="5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wrapText="1"/>
    </xf>
    <xf numFmtId="0" fontId="12" fillId="2" borderId="6" xfId="0" applyFont="1" applyFill="1" applyBorder="1" applyAlignment="1">
      <alignment horizontal="left" vertical="center" wrapText="1"/>
    </xf>
    <xf numFmtId="49" fontId="12" fillId="3" borderId="0" xfId="0" applyNumberFormat="1" applyFont="1" applyFill="1" applyBorder="1" applyAlignment="1">
      <alignment horizontal="center" shrinkToFit="1"/>
    </xf>
    <xf numFmtId="0" fontId="12" fillId="0" borderId="5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/>
    </xf>
    <xf numFmtId="3" fontId="13" fillId="2" borderId="13" xfId="15" applyNumberFormat="1" applyFont="1" applyFill="1" applyBorder="1" applyAlignment="1">
      <alignment horizontal="right" vertical="center"/>
    </xf>
    <xf numFmtId="3" fontId="20" fillId="3" borderId="14" xfId="15" applyNumberFormat="1" applyFont="1" applyFill="1" applyBorder="1" applyAlignment="1">
      <alignment horizontal="right" vertical="center"/>
    </xf>
    <xf numFmtId="3" fontId="20" fillId="3" borderId="15" xfId="15" applyNumberFormat="1" applyFont="1" applyFill="1" applyBorder="1" applyAlignment="1">
      <alignment horizontal="right" vertical="center"/>
    </xf>
    <xf numFmtId="3" fontId="13" fillId="2" borderId="14" xfId="15" applyNumberFormat="1" applyFont="1" applyFill="1" applyBorder="1" applyAlignment="1">
      <alignment horizontal="right" vertical="center"/>
    </xf>
    <xf numFmtId="3" fontId="20" fillId="3" borderId="16" xfId="15" applyNumberFormat="1" applyFont="1" applyFill="1" applyBorder="1" applyAlignment="1">
      <alignment horizontal="right" vertical="center"/>
    </xf>
    <xf numFmtId="3" fontId="20" fillId="3" borderId="17" xfId="15" applyNumberFormat="1" applyFont="1" applyFill="1" applyBorder="1" applyAlignment="1">
      <alignment horizontal="right" vertical="center"/>
    </xf>
    <xf numFmtId="0" fontId="20" fillId="3" borderId="10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178" fontId="12" fillId="2" borderId="10" xfId="15" applyNumberFormat="1" applyFont="1" applyFill="1" applyBorder="1" applyAlignment="1">
      <alignment horizontal="left" vertical="center"/>
    </xf>
    <xf numFmtId="43" fontId="20" fillId="3" borderId="10" xfId="15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shrinkToFit="1"/>
    </xf>
    <xf numFmtId="49" fontId="12" fillId="3" borderId="18" xfId="0" applyNumberFormat="1" applyFont="1" applyFill="1" applyBorder="1" applyAlignment="1">
      <alignment horizontal="center"/>
    </xf>
    <xf numFmtId="49" fontId="12" fillId="2" borderId="19" xfId="0" applyNumberFormat="1" applyFont="1" applyFill="1" applyBorder="1" applyAlignment="1">
      <alignment horizontal="center" shrinkToFit="1"/>
    </xf>
    <xf numFmtId="49" fontId="12" fillId="3" borderId="20" xfId="0" applyNumberFormat="1" applyFont="1" applyFill="1" applyBorder="1" applyAlignment="1">
      <alignment horizontal="center" shrinkToFit="1"/>
    </xf>
    <xf numFmtId="49" fontId="12" fillId="2" borderId="20" xfId="0" applyNumberFormat="1" applyFont="1" applyFill="1" applyBorder="1" applyAlignment="1">
      <alignment horizontal="center" shrinkToFit="1"/>
    </xf>
    <xf numFmtId="49" fontId="12" fillId="2" borderId="21" xfId="0" applyNumberFormat="1" applyFont="1" applyFill="1" applyBorder="1" applyAlignment="1">
      <alignment horizontal="center" shrinkToFit="1"/>
    </xf>
    <xf numFmtId="49" fontId="12" fillId="3" borderId="22" xfId="0" applyNumberFormat="1" applyFont="1" applyFill="1" applyBorder="1" applyAlignment="1">
      <alignment horizontal="center" shrinkToFit="1"/>
    </xf>
    <xf numFmtId="49" fontId="12" fillId="3" borderId="23" xfId="0" applyNumberFormat="1" applyFont="1" applyFill="1" applyBorder="1" applyAlignment="1">
      <alignment horizont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3" fontId="4" fillId="4" borderId="1" xfId="0" applyNumberFormat="1" applyFont="1" applyFill="1" applyBorder="1" applyAlignment="1" applyProtection="1">
      <alignment vertic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1" fillId="3" borderId="1" xfId="0" applyNumberFormat="1" applyFont="1" applyFill="1" applyBorder="1" applyAlignment="1" applyProtection="1">
      <alignment vertical="center"/>
      <protection hidden="1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49" fontId="7" fillId="4" borderId="1" xfId="0" applyNumberFormat="1" applyFont="1" applyFill="1" applyBorder="1" applyAlignment="1" applyProtection="1">
      <alignment horizont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6" fillId="0" borderId="24" xfId="0" applyFont="1" applyBorder="1" applyAlignment="1">
      <alignment horizontal="center" vertical="center"/>
    </xf>
    <xf numFmtId="49" fontId="4" fillId="4" borderId="24" xfId="0" applyNumberFormat="1" applyFont="1" applyFill="1" applyBorder="1" applyAlignment="1" applyProtection="1">
      <alignment horizontal="center" vertical="center"/>
      <protection locked="0"/>
    </xf>
    <xf numFmtId="172" fontId="4" fillId="4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4" fillId="4" borderId="24" xfId="0" applyFont="1" applyFill="1" applyBorder="1" applyAlignment="1" applyProtection="1">
      <alignment horizontal="center"/>
      <protection locked="0"/>
    </xf>
    <xf numFmtId="0" fontId="4" fillId="5" borderId="26" xfId="0" applyFont="1" applyFill="1" applyBorder="1" applyAlignment="1" applyProtection="1">
      <alignment horizontal="center" vertical="center" wrapText="1"/>
      <protection locked="0"/>
    </xf>
    <xf numFmtId="0" fontId="4" fillId="5" borderId="27" xfId="0" applyFont="1" applyFill="1" applyBorder="1" applyAlignment="1" applyProtection="1">
      <alignment horizontal="center" vertical="center" wrapText="1"/>
      <protection locked="0"/>
    </xf>
    <xf numFmtId="0" fontId="3" fillId="5" borderId="27" xfId="0" applyFont="1" applyFill="1" applyBorder="1" applyAlignment="1" applyProtection="1">
      <alignment vertical="center" wrapText="1"/>
      <protection locked="0"/>
    </xf>
    <xf numFmtId="49" fontId="7" fillId="5" borderId="27" xfId="0" applyNumberFormat="1" applyFont="1" applyFill="1" applyBorder="1" applyAlignment="1" applyProtection="1">
      <alignment vertical="center" wrapText="1"/>
      <protection locked="0"/>
    </xf>
    <xf numFmtId="9" fontId="0" fillId="4" borderId="25" xfId="0" applyNumberFormat="1" applyFont="1" applyFill="1" applyBorder="1" applyAlignment="1" applyProtection="1">
      <alignment horizontal="center" wrapTex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4" fillId="4" borderId="1" xfId="0" applyNumberFormat="1" applyFont="1" applyFill="1" applyBorder="1" applyAlignment="1" applyProtection="1">
      <alignment horizontal="center"/>
      <protection locked="0"/>
    </xf>
    <xf numFmtId="3" fontId="4" fillId="4" borderId="1" xfId="0" applyNumberFormat="1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7" fillId="4" borderId="24" xfId="0" applyFont="1" applyFill="1" applyBorder="1" applyAlignment="1" applyProtection="1">
      <alignment horizont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1" fillId="4" borderId="24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0" fillId="4" borderId="1" xfId="0" applyNumberFormat="1" applyFill="1" applyBorder="1" applyAlignment="1" applyProtection="1">
      <alignment wrapText="1"/>
      <protection locked="0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3" fontId="4" fillId="4" borderId="25" xfId="0" applyNumberFormat="1" applyFont="1" applyFill="1" applyBorder="1" applyAlignment="1" applyProtection="1">
      <alignment vertical="center"/>
      <protection hidden="1"/>
    </xf>
    <xf numFmtId="3" fontId="0" fillId="2" borderId="25" xfId="0" applyNumberFormat="1" applyFill="1" applyBorder="1" applyAlignment="1" applyProtection="1">
      <alignment wrapText="1"/>
      <protection locked="0"/>
    </xf>
    <xf numFmtId="3" fontId="1" fillId="2" borderId="25" xfId="0" applyNumberFormat="1" applyFont="1" applyFill="1" applyBorder="1" applyAlignment="1" applyProtection="1">
      <alignment vertical="center"/>
      <protection hidden="1"/>
    </xf>
    <xf numFmtId="3" fontId="0" fillId="4" borderId="25" xfId="0" applyNumberFormat="1" applyFill="1" applyBorder="1" applyAlignment="1" applyProtection="1">
      <alignment wrapText="1"/>
      <protection locked="0"/>
    </xf>
    <xf numFmtId="3" fontId="4" fillId="5" borderId="27" xfId="0" applyNumberFormat="1" applyFont="1" applyFill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/>
      <protection locked="0"/>
    </xf>
    <xf numFmtId="172" fontId="4" fillId="4" borderId="25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 applyProtection="1">
      <alignment vertical="center"/>
      <protection hidden="1"/>
    </xf>
    <xf numFmtId="0" fontId="6" fillId="4" borderId="24" xfId="0" applyFont="1" applyFill="1" applyBorder="1" applyAlignment="1">
      <alignment horizontal="center" vertic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wrapText="1"/>
      <protection locked="0"/>
    </xf>
    <xf numFmtId="3" fontId="0" fillId="0" borderId="3" xfId="0" applyNumberFormat="1" applyBorder="1" applyAlignment="1" applyProtection="1">
      <alignment/>
      <protection locked="0"/>
    </xf>
    <xf numFmtId="49" fontId="0" fillId="4" borderId="3" xfId="0" applyNumberFormat="1" applyFill="1" applyBorder="1" applyAlignment="1" applyProtection="1">
      <alignment horizontal="center"/>
      <protection locked="0"/>
    </xf>
    <xf numFmtId="3" fontId="0" fillId="4" borderId="3" xfId="0" applyNumberFormat="1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3" fontId="0" fillId="2" borderId="3" xfId="0" applyNumberFormat="1" applyFill="1" applyBorder="1" applyAlignment="1" applyProtection="1">
      <alignment wrapText="1"/>
      <protection locked="0"/>
    </xf>
    <xf numFmtId="3" fontId="4" fillId="4" borderId="31" xfId="0" applyNumberFormat="1" applyFont="1" applyFill="1" applyBorder="1" applyAlignment="1" applyProtection="1">
      <alignment vertical="center"/>
      <protection hidden="1"/>
    </xf>
    <xf numFmtId="3" fontId="0" fillId="2" borderId="31" xfId="0" applyNumberFormat="1" applyFill="1" applyBorder="1" applyAlignment="1" applyProtection="1">
      <alignment wrapText="1"/>
      <protection locked="0"/>
    </xf>
    <xf numFmtId="3" fontId="0" fillId="0" borderId="31" xfId="0" applyNumberFormat="1" applyBorder="1" applyAlignment="1" applyProtection="1">
      <alignment wrapText="1"/>
      <protection locked="0"/>
    </xf>
    <xf numFmtId="3" fontId="1" fillId="2" borderId="31" xfId="0" applyNumberFormat="1" applyFont="1" applyFill="1" applyBorder="1" applyAlignment="1" applyProtection="1">
      <alignment vertical="center"/>
      <protection hidden="1"/>
    </xf>
    <xf numFmtId="3" fontId="0" fillId="4" borderId="31" xfId="0" applyNumberFormat="1" applyFill="1" applyBorder="1" applyAlignment="1" applyProtection="1">
      <alignment wrapText="1"/>
      <protection locked="0"/>
    </xf>
    <xf numFmtId="3" fontId="4" fillId="0" borderId="25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3" fontId="4" fillId="4" borderId="33" xfId="0" applyNumberFormat="1" applyFont="1" applyFill="1" applyBorder="1" applyAlignment="1" applyProtection="1">
      <alignment vertical="center"/>
      <protection hidden="1"/>
    </xf>
    <xf numFmtId="0" fontId="1" fillId="0" borderId="3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4" borderId="35" xfId="0" applyFont="1" applyFill="1" applyBorder="1" applyAlignment="1" applyProtection="1">
      <alignment horizontal="center" vertical="center"/>
      <protection locked="0"/>
    </xf>
    <xf numFmtId="0" fontId="4" fillId="4" borderId="35" xfId="0" applyFont="1" applyFill="1" applyBorder="1" applyAlignment="1" applyProtection="1">
      <alignment vertical="center" wrapText="1"/>
      <protection locked="0"/>
    </xf>
    <xf numFmtId="3" fontId="4" fillId="4" borderId="35" xfId="0" applyNumberFormat="1" applyFont="1" applyFill="1" applyBorder="1" applyAlignment="1" applyProtection="1">
      <alignment vertical="center"/>
      <protection hidden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3" fontId="4" fillId="4" borderId="39" xfId="0" applyNumberFormat="1" applyFont="1" applyFill="1" applyBorder="1" applyAlignment="1" applyProtection="1">
      <alignment vertical="center"/>
      <protection hidden="1"/>
    </xf>
    <xf numFmtId="0" fontId="0" fillId="4" borderId="40" xfId="0" applyFill="1" applyBorder="1" applyAlignment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horizontal="center" vertical="center" wrapText="1"/>
    </xf>
    <xf numFmtId="3" fontId="4" fillId="3" borderId="31" xfId="0" applyNumberFormat="1" applyFont="1" applyFill="1" applyBorder="1" applyAlignment="1" applyProtection="1">
      <alignment vertical="center"/>
      <protection hidden="1"/>
    </xf>
    <xf numFmtId="3" fontId="0" fillId="0" borderId="31" xfId="0" applyNumberFormat="1" applyBorder="1" applyAlignment="1" applyProtection="1">
      <alignment/>
      <protection locked="0"/>
    </xf>
    <xf numFmtId="3" fontId="0" fillId="0" borderId="31" xfId="0" applyNumberFormat="1" applyFont="1" applyBorder="1" applyAlignment="1" applyProtection="1">
      <alignment/>
      <protection locked="0"/>
    </xf>
    <xf numFmtId="3" fontId="0" fillId="0" borderId="32" xfId="0" applyNumberFormat="1" applyBorder="1" applyAlignment="1" applyProtection="1">
      <alignment/>
      <protection locked="0"/>
    </xf>
    <xf numFmtId="3" fontId="1" fillId="3" borderId="31" xfId="0" applyNumberFormat="1" applyFont="1" applyFill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3" fontId="4" fillId="4" borderId="1" xfId="0" applyNumberFormat="1" applyFont="1" applyFill="1" applyBorder="1" applyAlignment="1" applyProtection="1">
      <alignment horizontal="right" vertical="center"/>
      <protection hidden="1"/>
    </xf>
    <xf numFmtId="3" fontId="4" fillId="4" borderId="31" xfId="0" applyNumberFormat="1" applyFont="1" applyFill="1" applyBorder="1" applyAlignment="1" applyProtection="1">
      <alignment horizontal="right" vertical="center"/>
      <protection hidden="1"/>
    </xf>
    <xf numFmtId="3" fontId="0" fillId="2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 applyProtection="1">
      <alignment horizontal="right" vertical="center" wrapText="1"/>
      <protection locked="0"/>
    </xf>
    <xf numFmtId="3" fontId="15" fillId="0" borderId="1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1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1" xfId="0" applyNumberFormat="1" applyFont="1" applyBorder="1" applyAlignment="1" applyProtection="1">
      <alignment horizontal="right" vertical="center" wrapText="1"/>
      <protection locked="0"/>
    </xf>
    <xf numFmtId="3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" xfId="0" applyNumberFormat="1" applyFont="1" applyBorder="1" applyAlignment="1" applyProtection="1">
      <alignment horizontal="right" vertical="center" wrapText="1"/>
      <protection hidden="1"/>
    </xf>
    <xf numFmtId="3" fontId="1" fillId="2" borderId="1" xfId="0" applyNumberFormat="1" applyFont="1" applyFill="1" applyBorder="1" applyAlignment="1" applyProtection="1">
      <alignment horizontal="right" vertical="center"/>
      <protection hidden="1"/>
    </xf>
    <xf numFmtId="3" fontId="1" fillId="2" borderId="31" xfId="0" applyNumberFormat="1" applyFont="1" applyFill="1" applyBorder="1" applyAlignment="1" applyProtection="1">
      <alignment horizontal="right" vertical="center"/>
      <protection hidden="1"/>
    </xf>
    <xf numFmtId="3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4" borderId="1" xfId="0" applyNumberFormat="1" applyFont="1" applyFill="1" applyBorder="1" applyAlignment="1">
      <alignment horizontal="right" vertical="center"/>
    </xf>
    <xf numFmtId="3" fontId="0" fillId="4" borderId="1" xfId="0" applyNumberFormat="1" applyFont="1" applyFill="1" applyBorder="1" applyAlignment="1">
      <alignment horizontal="right" vertical="center"/>
    </xf>
    <xf numFmtId="3" fontId="0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" xfId="0" applyNumberFormat="1" applyFont="1" applyBorder="1" applyAlignment="1" applyProtection="1">
      <alignment horizontal="right" vertical="center" wrapText="1"/>
      <protection hidden="1"/>
    </xf>
    <xf numFmtId="3" fontId="2" fillId="2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5" fillId="3" borderId="1" xfId="0" applyNumberFormat="1" applyFont="1" applyFill="1" applyBorder="1" applyAlignment="1" applyProtection="1">
      <alignment horizontal="right" vertical="center"/>
      <protection hidden="1"/>
    </xf>
    <xf numFmtId="3" fontId="8" fillId="3" borderId="1" xfId="0" applyNumberFormat="1" applyFont="1" applyFill="1" applyBorder="1" applyAlignment="1" applyProtection="1">
      <alignment horizontal="right" vertical="center"/>
      <protection hidden="1"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3" fontId="15" fillId="0" borderId="1" xfId="0" applyNumberFormat="1" applyFont="1" applyBorder="1" applyAlignment="1" applyProtection="1">
      <alignment horizontal="right" vertical="center"/>
      <protection hidden="1"/>
    </xf>
    <xf numFmtId="3" fontId="0" fillId="0" borderId="1" xfId="0" applyNumberFormat="1" applyFont="1" applyBorder="1" applyAlignment="1" applyProtection="1">
      <alignment horizontal="right" vertical="center"/>
      <protection hidden="1"/>
    </xf>
    <xf numFmtId="3" fontId="0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8" fillId="3" borderId="1" xfId="0" applyNumberFormat="1" applyFont="1" applyFill="1" applyBorder="1" applyAlignment="1" applyProtection="1">
      <alignment horizontal="right" vertical="center"/>
      <protection hidden="1"/>
    </xf>
    <xf numFmtId="3" fontId="1" fillId="3" borderId="1" xfId="0" applyNumberFormat="1" applyFont="1" applyFill="1" applyBorder="1" applyAlignment="1" applyProtection="1">
      <alignment horizontal="right" vertical="center"/>
      <protection hidden="1"/>
    </xf>
    <xf numFmtId="3" fontId="1" fillId="3" borderId="31" xfId="0" applyNumberFormat="1" applyFont="1" applyFill="1" applyBorder="1" applyAlignment="1" applyProtection="1">
      <alignment horizontal="right" vertical="center"/>
      <protection hidden="1"/>
    </xf>
    <xf numFmtId="3" fontId="2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 applyProtection="1">
      <alignment horizontal="right" vertical="center"/>
      <protection hidden="1"/>
    </xf>
    <xf numFmtId="3" fontId="15" fillId="0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3" fontId="1" fillId="2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vertical="center"/>
    </xf>
    <xf numFmtId="3" fontId="4" fillId="5" borderId="27" xfId="0" applyNumberFormat="1" applyFont="1" applyFill="1" applyBorder="1" applyAlignment="1" applyProtection="1">
      <alignment horizontal="right" vertical="center" wrapText="1"/>
      <protection hidden="1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7" fillId="4" borderId="1" xfId="0" applyNumberFormat="1" applyFont="1" applyFill="1" applyBorder="1" applyAlignment="1" applyProtection="1">
      <alignment horizontal="center" vertical="center"/>
      <protection locked="0"/>
    </xf>
    <xf numFmtId="49" fontId="26" fillId="2" borderId="1" xfId="0" applyNumberFormat="1" applyFont="1" applyFill="1" applyBorder="1" applyAlignment="1" applyProtection="1">
      <alignment horizontal="center" vertical="center"/>
      <protection locked="0"/>
    </xf>
    <xf numFmtId="49" fontId="26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49" fontId="1" fillId="4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4" fillId="4" borderId="42" xfId="0" applyNumberFormat="1" applyFont="1" applyFill="1" applyBorder="1" applyAlignment="1">
      <alignment horizontal="center" vertical="center"/>
    </xf>
    <xf numFmtId="49" fontId="4" fillId="4" borderId="43" xfId="0" applyNumberFormat="1" applyFont="1" applyFill="1" applyBorder="1" applyAlignment="1">
      <alignment horizontal="center" vertical="center"/>
    </xf>
    <xf numFmtId="3" fontId="4" fillId="4" borderId="43" xfId="0" applyNumberFormat="1" applyFont="1" applyFill="1" applyBorder="1" applyAlignment="1">
      <alignment horizontal="right" vertical="center" wrapText="1"/>
    </xf>
    <xf numFmtId="172" fontId="4" fillId="4" borderId="44" xfId="0" applyNumberFormat="1" applyFont="1" applyFill="1" applyBorder="1" applyAlignment="1" applyProtection="1">
      <alignment horizontal="center" vertical="center"/>
      <protection hidden="1"/>
    </xf>
    <xf numFmtId="49" fontId="1" fillId="2" borderId="29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left" vertical="center" wrapText="1"/>
    </xf>
    <xf numFmtId="3" fontId="1" fillId="2" borderId="29" xfId="0" applyNumberFormat="1" applyFont="1" applyFill="1" applyBorder="1" applyAlignment="1">
      <alignment horizontal="right" vertical="center" wrapText="1"/>
    </xf>
    <xf numFmtId="0" fontId="1" fillId="4" borderId="43" xfId="0" applyFont="1" applyFill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14" fillId="2" borderId="1" xfId="0" applyNumberFormat="1" applyFont="1" applyFill="1" applyBorder="1" applyAlignment="1" applyProtection="1">
      <alignment horizontal="center" vertical="center"/>
      <protection locked="0"/>
    </xf>
    <xf numFmtId="49" fontId="14" fillId="3" borderId="1" xfId="0" applyNumberFormat="1" applyFont="1" applyFill="1" applyBorder="1" applyAlignment="1" applyProtection="1">
      <alignment horizontal="center" vertical="center"/>
      <protection locked="0"/>
    </xf>
    <xf numFmtId="49" fontId="8" fillId="4" borderId="24" xfId="0" applyNumberFormat="1" applyFont="1" applyFill="1" applyBorder="1" applyAlignment="1" applyProtection="1">
      <alignment horizontal="center" vertical="center"/>
      <protection locked="0"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right" vertical="center" wrapText="1"/>
      <protection locked="0"/>
    </xf>
    <xf numFmtId="3" fontId="0" fillId="2" borderId="1" xfId="0" applyNumberFormat="1" applyFill="1" applyBorder="1" applyAlignment="1" applyProtection="1">
      <alignment horizontal="right" vertical="center" wrapText="1"/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hidden="1"/>
    </xf>
    <xf numFmtId="3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1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" xfId="0" applyNumberFormat="1" applyFont="1" applyFill="1" applyBorder="1" applyAlignment="1" applyProtection="1">
      <alignment horizontal="right" vertical="center"/>
      <protection hidden="1"/>
    </xf>
    <xf numFmtId="3" fontId="0" fillId="3" borderId="1" xfId="0" applyNumberFormat="1" applyFont="1" applyFill="1" applyBorder="1" applyAlignment="1" applyProtection="1">
      <alignment horizontal="right" vertical="center"/>
      <protection hidden="1"/>
    </xf>
    <xf numFmtId="3" fontId="1" fillId="2" borderId="1" xfId="0" applyNumberFormat="1" applyFont="1" applyFill="1" applyBorder="1" applyAlignment="1" applyProtection="1">
      <alignment horizontal="right" vertical="center" wrapText="1"/>
      <protection hidden="1"/>
    </xf>
    <xf numFmtId="3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1" xfId="0" applyNumberFormat="1" applyBorder="1" applyAlignment="1" applyProtection="1">
      <alignment horizontal="right" vertical="center" wrapText="1"/>
      <protection locked="0"/>
    </xf>
    <xf numFmtId="3" fontId="0" fillId="2" borderId="31" xfId="0" applyNumberFormat="1" applyFill="1" applyBorder="1" applyAlignment="1" applyProtection="1">
      <alignment horizontal="right" vertical="center" wrapText="1"/>
      <protection locked="0"/>
    </xf>
    <xf numFmtId="3" fontId="4" fillId="2" borderId="31" xfId="0" applyNumberFormat="1" applyFont="1" applyFill="1" applyBorder="1" applyAlignment="1" applyProtection="1">
      <alignment horizontal="right" vertical="center"/>
      <protection hidden="1"/>
    </xf>
    <xf numFmtId="3" fontId="4" fillId="4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17" fillId="2" borderId="3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5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47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/>
    </xf>
    <xf numFmtId="3" fontId="0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31" xfId="0" applyNumberFormat="1" applyFont="1" applyFill="1" applyBorder="1" applyAlignment="1" applyProtection="1">
      <alignment horizontal="right" vertical="center"/>
      <protection hidden="1"/>
    </xf>
    <xf numFmtId="3" fontId="0" fillId="3" borderId="31" xfId="0" applyNumberFormat="1" applyFont="1" applyFill="1" applyBorder="1" applyAlignment="1" applyProtection="1">
      <alignment horizontal="right" vertical="center"/>
      <protection hidden="1"/>
    </xf>
    <xf numFmtId="3" fontId="1" fillId="2" borderId="31" xfId="0" applyNumberFormat="1" applyFont="1" applyFill="1" applyBorder="1" applyAlignment="1" applyProtection="1">
      <alignment horizontal="right" vertical="center" wrapText="1"/>
      <protection hidden="1"/>
    </xf>
    <xf numFmtId="3" fontId="1" fillId="2" borderId="3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2" fillId="0" borderId="48" xfId="0" applyFont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left" vertical="center" wrapText="1"/>
      <protection locked="0"/>
    </xf>
    <xf numFmtId="49" fontId="4" fillId="4" borderId="35" xfId="0" applyNumberFormat="1" applyFont="1" applyFill="1" applyBorder="1" applyAlignment="1" applyProtection="1">
      <alignment horizontal="center" vertical="center"/>
      <protection locked="0"/>
    </xf>
    <xf numFmtId="3" fontId="4" fillId="4" borderId="35" xfId="0" applyNumberFormat="1" applyFont="1" applyFill="1" applyBorder="1" applyAlignment="1" applyProtection="1">
      <alignment horizontal="right" vertical="center"/>
      <protection hidden="1"/>
    </xf>
    <xf numFmtId="3" fontId="4" fillId="4" borderId="33" xfId="0" applyNumberFormat="1" applyFont="1" applyFill="1" applyBorder="1" applyAlignment="1" applyProtection="1">
      <alignment horizontal="right" vertical="center"/>
      <protection hidden="1"/>
    </xf>
    <xf numFmtId="9" fontId="0" fillId="4" borderId="39" xfId="0" applyNumberFormat="1" applyFont="1" applyFill="1" applyBorder="1" applyAlignment="1" applyProtection="1">
      <alignment horizontal="center" wrapText="1"/>
      <protection locked="0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35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4" borderId="35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72" fontId="4" fillId="4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hidden="1"/>
    </xf>
    <xf numFmtId="3" fontId="4" fillId="0" borderId="25" xfId="0" applyNumberFormat="1" applyFont="1" applyFill="1" applyBorder="1" applyAlignment="1" applyProtection="1">
      <alignment vertical="center"/>
      <protection hidden="1"/>
    </xf>
    <xf numFmtId="3" fontId="4" fillId="2" borderId="1" xfId="0" applyNumberFormat="1" applyFont="1" applyFill="1" applyBorder="1" applyAlignment="1" applyProtection="1">
      <alignment vertical="center"/>
      <protection hidden="1"/>
    </xf>
    <xf numFmtId="3" fontId="0" fillId="0" borderId="32" xfId="0" applyNumberFormat="1" applyBorder="1" applyAlignment="1" applyProtection="1">
      <alignment wrapText="1"/>
      <protection locked="0"/>
    </xf>
    <xf numFmtId="3" fontId="0" fillId="0" borderId="1" xfId="0" applyNumberFormat="1" applyFill="1" applyBorder="1" applyAlignment="1" applyProtection="1">
      <alignment wrapText="1"/>
      <protection locked="0"/>
    </xf>
    <xf numFmtId="3" fontId="0" fillId="0" borderId="31" xfId="0" applyNumberFormat="1" applyFill="1" applyBorder="1" applyAlignment="1" applyProtection="1">
      <alignment wrapText="1"/>
      <protection locked="0"/>
    </xf>
    <xf numFmtId="3" fontId="4" fillId="0" borderId="31" xfId="0" applyNumberFormat="1" applyFont="1" applyFill="1" applyBorder="1" applyAlignment="1" applyProtection="1">
      <alignment vertical="center"/>
      <protection hidden="1"/>
    </xf>
    <xf numFmtId="0" fontId="6" fillId="4" borderId="2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 vertical="center" wrapText="1"/>
    </xf>
    <xf numFmtId="3" fontId="0" fillId="0" borderId="1" xfId="0" applyNumberFormat="1" applyBorder="1" applyAlignment="1" applyProtection="1">
      <alignment horizontal="right" wrapText="1"/>
      <protection locked="0"/>
    </xf>
    <xf numFmtId="0" fontId="6" fillId="0" borderId="1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3" fontId="0" fillId="0" borderId="3" xfId="0" applyNumberFormat="1" applyFill="1" applyBorder="1" applyAlignment="1" applyProtection="1">
      <alignment wrapText="1"/>
      <protection locked="0"/>
    </xf>
    <xf numFmtId="3" fontId="0" fillId="0" borderId="32" xfId="0" applyNumberFormat="1" applyFill="1" applyBorder="1" applyAlignment="1" applyProtection="1">
      <alignment wrapText="1"/>
      <protection locked="0"/>
    </xf>
    <xf numFmtId="3" fontId="6" fillId="2" borderId="1" xfId="0" applyNumberFormat="1" applyFont="1" applyFill="1" applyBorder="1" applyAlignment="1">
      <alignment horizontal="right" vertical="center" wrapText="1"/>
    </xf>
    <xf numFmtId="49" fontId="12" fillId="2" borderId="6" xfId="15" applyNumberFormat="1" applyFont="1" applyFill="1" applyBorder="1" applyAlignment="1">
      <alignment horizontal="center" vertical="center"/>
    </xf>
    <xf numFmtId="49" fontId="20" fillId="3" borderId="7" xfId="15" applyNumberFormat="1" applyFont="1" applyFill="1" applyBorder="1" applyAlignment="1">
      <alignment horizontal="center" vertical="center"/>
    </xf>
    <xf numFmtId="49" fontId="12" fillId="2" borderId="7" xfId="15" applyNumberFormat="1" applyFont="1" applyFill="1" applyBorder="1" applyAlignment="1" quotePrefix="1">
      <alignment horizontal="center" vertical="center"/>
    </xf>
    <xf numFmtId="49" fontId="20" fillId="0" borderId="7" xfId="15" applyNumberFormat="1" applyFont="1" applyFill="1" applyBorder="1" applyAlignment="1">
      <alignment horizontal="center" vertical="center"/>
    </xf>
    <xf numFmtId="49" fontId="12" fillId="2" borderId="10" xfId="15" applyNumberFormat="1" applyFont="1" applyFill="1" applyBorder="1" applyAlignment="1">
      <alignment horizontal="center" vertical="center"/>
    </xf>
    <xf numFmtId="49" fontId="20" fillId="0" borderId="11" xfId="15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 applyProtection="1">
      <alignment horizontal="center" vertical="center"/>
      <protection locked="0"/>
    </xf>
    <xf numFmtId="49" fontId="20" fillId="0" borderId="9" xfId="15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3" fontId="12" fillId="2" borderId="14" xfId="15" applyNumberFormat="1" applyFont="1" applyFill="1" applyBorder="1" applyAlignment="1">
      <alignment horizontal="right" vertical="center"/>
    </xf>
    <xf numFmtId="3" fontId="13" fillId="2" borderId="10" xfId="15" applyNumberFormat="1" applyFont="1" applyFill="1" applyBorder="1" applyAlignment="1">
      <alignment horizontal="right" vertical="center"/>
    </xf>
    <xf numFmtId="3" fontId="0" fillId="4" borderId="1" xfId="0" applyNumberFormat="1" applyFill="1" applyBorder="1" applyAlignment="1" applyProtection="1">
      <alignment horizontal="right" wrapText="1"/>
      <protection locked="0"/>
    </xf>
    <xf numFmtId="3" fontId="0" fillId="2" borderId="1" xfId="0" applyNumberFormat="1" applyFill="1" applyBorder="1" applyAlignment="1" applyProtection="1">
      <alignment horizontal="right" wrapText="1"/>
      <protection locked="0"/>
    </xf>
    <xf numFmtId="3" fontId="0" fillId="0" borderId="1" xfId="0" applyNumberFormat="1" applyBorder="1" applyAlignment="1">
      <alignment horizontal="right" vertical="center" wrapText="1"/>
    </xf>
    <xf numFmtId="3" fontId="8" fillId="3" borderId="1" xfId="0" applyNumberFormat="1" applyFont="1" applyFill="1" applyBorder="1" applyAlignment="1" applyProtection="1">
      <alignment vertical="center"/>
      <protection hidden="1"/>
    </xf>
    <xf numFmtId="3" fontId="8" fillId="3" borderId="31" xfId="0" applyNumberFormat="1" applyFont="1" applyFill="1" applyBorder="1" applyAlignment="1" applyProtection="1">
      <alignment vertical="center"/>
      <protection hidden="1"/>
    </xf>
    <xf numFmtId="0" fontId="26" fillId="0" borderId="0" xfId="0" applyFont="1" applyAlignment="1">
      <alignment/>
    </xf>
    <xf numFmtId="0" fontId="13" fillId="0" borderId="49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1" fillId="0" borderId="50" xfId="0" applyFont="1" applyBorder="1" applyAlignment="1" applyProtection="1">
      <alignment horizontal="center" wrapText="1"/>
      <protection locked="0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3" fillId="0" borderId="51" xfId="0" applyFont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/>
    </xf>
    <xf numFmtId="0" fontId="0" fillId="0" borderId="46" xfId="0" applyBorder="1" applyAlignment="1">
      <alignment/>
    </xf>
    <xf numFmtId="0" fontId="21" fillId="0" borderId="5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53" xfId="0" applyFont="1" applyBorder="1" applyAlignment="1" applyProtection="1">
      <alignment horizontal="center"/>
      <protection locked="0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0" fontId="12" fillId="0" borderId="51" xfId="0" applyFont="1" applyBorder="1" applyAlignment="1" applyProtection="1">
      <alignment horizontal="center" vertical="center" wrapText="1"/>
      <protection locked="0"/>
    </xf>
    <xf numFmtId="0" fontId="12" fillId="0" borderId="54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12" fillId="0" borderId="5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13" fillId="0" borderId="54" xfId="0" applyFont="1" applyBorder="1" applyAlignment="1">
      <alignment horizontal="center" vertical="center"/>
    </xf>
    <xf numFmtId="0" fontId="0" fillId="0" borderId="53" xfId="0" applyFont="1" applyBorder="1" applyAlignment="1" applyProtection="1">
      <alignment/>
      <protection locked="0"/>
    </xf>
    <xf numFmtId="0" fontId="13" fillId="0" borderId="50" xfId="0" applyFont="1" applyBorder="1" applyAlignment="1" applyProtection="1">
      <alignment horizontal="center" wrapText="1"/>
      <protection locked="0"/>
    </xf>
    <xf numFmtId="0" fontId="13" fillId="0" borderId="19" xfId="0" applyFont="1" applyBorder="1" applyAlignment="1" applyProtection="1">
      <alignment horizontal="center"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21" fillId="0" borderId="51" xfId="0" applyFont="1" applyBorder="1" applyAlignment="1" applyProtection="1">
      <alignment horizontal="center"/>
      <protection locked="0"/>
    </xf>
    <xf numFmtId="0" fontId="21" fillId="0" borderId="49" xfId="0" applyFont="1" applyBorder="1" applyAlignment="1" applyProtection="1">
      <alignment horizontal="center"/>
      <protection locked="0"/>
    </xf>
    <xf numFmtId="0" fontId="14" fillId="0" borderId="49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0" fontId="12" fillId="0" borderId="46" xfId="0" applyFont="1" applyBorder="1" applyAlignment="1" applyProtection="1">
      <alignment horizontal="center" vertical="center" wrapText="1"/>
      <protection locked="0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54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53" xfId="0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center" wrapText="1"/>
      <protection locked="0"/>
    </xf>
    <xf numFmtId="0" fontId="13" fillId="0" borderId="4" xfId="0" applyFont="1" applyBorder="1" applyAlignment="1" applyProtection="1">
      <alignment horizontal="center" wrapText="1"/>
      <protection locked="0"/>
    </xf>
    <xf numFmtId="0" fontId="13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0" fillId="0" borderId="53" xfId="0" applyBorder="1" applyAlignment="1">
      <alignment vertical="center" wrapText="1"/>
    </xf>
    <xf numFmtId="0" fontId="0" fillId="0" borderId="49" xfId="0" applyBorder="1" applyAlignment="1">
      <alignment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7" fillId="0" borderId="59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7" fillId="2" borderId="58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/>
    </xf>
    <xf numFmtId="0" fontId="7" fillId="0" borderId="0" xfId="0" applyFont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8"/>
  <sheetViews>
    <sheetView zoomScale="75" zoomScaleNormal="75" workbookViewId="0" topLeftCell="A1">
      <selection activeCell="F4" sqref="F4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13.25390625" style="0" customWidth="1"/>
    <col min="6" max="6" width="14.375" style="0" customWidth="1"/>
    <col min="7" max="7" width="11.875" style="0" customWidth="1"/>
    <col min="8" max="8" width="12.00390625" style="0" customWidth="1"/>
    <col min="9" max="9" width="11.75390625" style="0" customWidth="1"/>
    <col min="10" max="12" width="10.625" style="0" customWidth="1"/>
    <col min="13" max="13" width="8.875" style="0" customWidth="1"/>
    <col min="14" max="14" width="15.875" style="0" customWidth="1"/>
    <col min="15" max="15" width="17.00390625" style="0" customWidth="1"/>
    <col min="16" max="16" width="18.125" style="0" customWidth="1"/>
  </cols>
  <sheetData>
    <row r="1" spans="1:13" ht="12.75">
      <c r="A1" s="12"/>
      <c r="B1" s="12"/>
      <c r="C1" s="12"/>
      <c r="D1" s="12"/>
      <c r="E1" s="12"/>
      <c r="F1" s="12"/>
      <c r="G1" s="12"/>
      <c r="H1" s="12"/>
      <c r="I1" s="20" t="s">
        <v>221</v>
      </c>
      <c r="J1" s="2"/>
      <c r="K1" s="2"/>
      <c r="L1" s="2"/>
      <c r="M1" s="12"/>
    </row>
    <row r="2" spans="1:13" ht="12.75">
      <c r="A2" s="12"/>
      <c r="B2" s="12"/>
      <c r="C2" s="12"/>
      <c r="D2" s="12"/>
      <c r="E2" s="12"/>
      <c r="F2" s="12"/>
      <c r="G2" s="12"/>
      <c r="H2" s="12"/>
      <c r="I2" s="20" t="s">
        <v>319</v>
      </c>
      <c r="J2" s="2"/>
      <c r="K2" s="2"/>
      <c r="L2" s="2"/>
      <c r="M2" s="12"/>
    </row>
    <row r="3" spans="1:13" ht="12.75">
      <c r="A3" s="12"/>
      <c r="B3" s="12"/>
      <c r="C3" s="12"/>
      <c r="D3" s="12"/>
      <c r="E3" s="12"/>
      <c r="F3" s="12"/>
      <c r="G3" s="12"/>
      <c r="H3" s="12"/>
      <c r="I3" s="20" t="s">
        <v>320</v>
      </c>
      <c r="J3" s="2"/>
      <c r="K3" s="2"/>
      <c r="L3" s="2"/>
      <c r="M3" s="12"/>
    </row>
    <row r="4" spans="1:13" ht="12.75">
      <c r="A4" s="12"/>
      <c r="B4" s="12"/>
      <c r="C4" s="12"/>
      <c r="D4" s="12"/>
      <c r="E4" s="12"/>
      <c r="F4" s="12"/>
      <c r="G4" s="12"/>
      <c r="H4" s="12"/>
      <c r="I4" s="20" t="s">
        <v>321</v>
      </c>
      <c r="J4" s="2"/>
      <c r="K4" s="2"/>
      <c r="L4" s="2"/>
      <c r="M4" s="12"/>
    </row>
    <row r="5" spans="1:13" ht="13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7" s="2" customFormat="1" ht="24" customHeight="1">
      <c r="A6" s="13"/>
      <c r="B6" s="14"/>
      <c r="C6" s="15" t="s">
        <v>266</v>
      </c>
      <c r="D6" s="13"/>
      <c r="E6" s="14"/>
      <c r="F6" s="14"/>
      <c r="G6" s="14"/>
      <c r="H6" s="14"/>
      <c r="I6" s="14"/>
      <c r="J6" s="14"/>
      <c r="K6" s="14"/>
      <c r="L6" s="14"/>
      <c r="M6" s="14"/>
      <c r="O6"/>
      <c r="P6"/>
      <c r="Q6"/>
    </row>
    <row r="7" spans="1:17" s="2" customFormat="1" ht="16.5" customHeight="1" thickBot="1">
      <c r="A7" s="13"/>
      <c r="B7" s="14"/>
      <c r="C7" s="15"/>
      <c r="D7" s="13"/>
      <c r="E7" s="14"/>
      <c r="F7" s="14"/>
      <c r="G7" s="14"/>
      <c r="H7" s="14"/>
      <c r="I7" s="14"/>
      <c r="J7" s="14"/>
      <c r="K7" s="14"/>
      <c r="L7" s="14"/>
      <c r="M7" s="14"/>
      <c r="O7"/>
      <c r="P7"/>
      <c r="Q7"/>
    </row>
    <row r="8" spans="1:17" s="2" customFormat="1" ht="18.75" customHeight="1" thickBot="1">
      <c r="A8" s="440" t="s">
        <v>0</v>
      </c>
      <c r="B8" s="443" t="s">
        <v>1</v>
      </c>
      <c r="C8" s="446" t="s">
        <v>2</v>
      </c>
      <c r="D8" s="447"/>
      <c r="E8" s="439" t="s">
        <v>267</v>
      </c>
      <c r="F8" s="431" t="s">
        <v>295</v>
      </c>
      <c r="G8" s="436" t="s">
        <v>264</v>
      </c>
      <c r="H8" s="437"/>
      <c r="I8" s="437"/>
      <c r="J8" s="437"/>
      <c r="K8" s="437"/>
      <c r="L8" s="438"/>
      <c r="M8" s="425" t="s">
        <v>176</v>
      </c>
      <c r="O8"/>
      <c r="P8"/>
      <c r="Q8"/>
    </row>
    <row r="9" spans="1:13" ht="27.75" customHeight="1">
      <c r="A9" s="441"/>
      <c r="B9" s="444"/>
      <c r="C9" s="441"/>
      <c r="D9" s="444"/>
      <c r="E9" s="432"/>
      <c r="F9" s="432"/>
      <c r="G9" s="428" t="s">
        <v>261</v>
      </c>
      <c r="H9" s="429"/>
      <c r="I9" s="429"/>
      <c r="J9" s="430"/>
      <c r="K9" s="434" t="s">
        <v>262</v>
      </c>
      <c r="L9" s="435"/>
      <c r="M9" s="426"/>
    </row>
    <row r="10" spans="1:13" ht="75.75" customHeight="1" thickBot="1">
      <c r="A10" s="442"/>
      <c r="B10" s="445"/>
      <c r="C10" s="442"/>
      <c r="D10" s="445"/>
      <c r="E10" s="433"/>
      <c r="F10" s="433"/>
      <c r="G10" s="308" t="s">
        <v>157</v>
      </c>
      <c r="H10" s="233" t="s">
        <v>237</v>
      </c>
      <c r="I10" s="233" t="s">
        <v>151</v>
      </c>
      <c r="J10" s="234" t="s">
        <v>260</v>
      </c>
      <c r="K10" s="308" t="s">
        <v>265</v>
      </c>
      <c r="L10" s="234" t="s">
        <v>263</v>
      </c>
      <c r="M10" s="427"/>
    </row>
    <row r="11" spans="1:13" ht="14.25" customHeight="1" thickBot="1">
      <c r="A11" s="303">
        <v>1</v>
      </c>
      <c r="B11" s="304">
        <v>2</v>
      </c>
      <c r="C11" s="305">
        <v>3</v>
      </c>
      <c r="D11" s="304">
        <v>4</v>
      </c>
      <c r="E11" s="305">
        <v>5</v>
      </c>
      <c r="F11" s="306">
        <v>6</v>
      </c>
      <c r="G11" s="305">
        <v>7</v>
      </c>
      <c r="H11" s="306">
        <v>8</v>
      </c>
      <c r="I11" s="305">
        <v>9</v>
      </c>
      <c r="J11" s="306">
        <v>10</v>
      </c>
      <c r="K11" s="305">
        <v>11</v>
      </c>
      <c r="L11" s="306">
        <v>12</v>
      </c>
      <c r="M11" s="307">
        <v>13</v>
      </c>
    </row>
    <row r="12" spans="1:13" ht="14.25" customHeight="1" thickBot="1">
      <c r="A12" s="312" t="s">
        <v>268</v>
      </c>
      <c r="B12" s="313"/>
      <c r="C12" s="319" t="s">
        <v>269</v>
      </c>
      <c r="D12" s="313"/>
      <c r="E12" s="314">
        <f>SUM(E13)</f>
        <v>3809</v>
      </c>
      <c r="F12" s="314">
        <f aca="true" t="shared" si="0" ref="F12:F17">SUM(G12:K12)</f>
        <v>0</v>
      </c>
      <c r="G12" s="314">
        <f aca="true" t="shared" si="1" ref="G12:L12">SUM(G13)</f>
        <v>0</v>
      </c>
      <c r="H12" s="314">
        <f t="shared" si="1"/>
        <v>0</v>
      </c>
      <c r="I12" s="314">
        <f t="shared" si="1"/>
        <v>0</v>
      </c>
      <c r="J12" s="314">
        <f t="shared" si="1"/>
        <v>0</v>
      </c>
      <c r="K12" s="314">
        <f t="shared" si="1"/>
        <v>0</v>
      </c>
      <c r="L12" s="314">
        <f t="shared" si="1"/>
        <v>0</v>
      </c>
      <c r="M12" s="315">
        <f>F12/E12</f>
        <v>0</v>
      </c>
    </row>
    <row r="13" spans="1:13" ht="25.5">
      <c r="A13" s="320"/>
      <c r="B13" s="321" t="s">
        <v>270</v>
      </c>
      <c r="C13" s="317" t="s">
        <v>271</v>
      </c>
      <c r="D13" s="316"/>
      <c r="E13" s="318">
        <f aca="true" t="shared" si="2" ref="E13:L13">SUM(E14:E14)</f>
        <v>3809</v>
      </c>
      <c r="F13" s="318">
        <f t="shared" si="2"/>
        <v>0</v>
      </c>
      <c r="G13" s="318">
        <f t="shared" si="2"/>
        <v>0</v>
      </c>
      <c r="H13" s="318">
        <f t="shared" si="2"/>
        <v>0</v>
      </c>
      <c r="I13" s="318">
        <f t="shared" si="2"/>
        <v>0</v>
      </c>
      <c r="J13" s="318">
        <f t="shared" si="2"/>
        <v>0</v>
      </c>
      <c r="K13" s="318">
        <f t="shared" si="2"/>
        <v>0</v>
      </c>
      <c r="L13" s="318">
        <f t="shared" si="2"/>
        <v>0</v>
      </c>
      <c r="M13" s="390">
        <f aca="true" t="shared" si="3" ref="M13:M76">F13/E13</f>
        <v>0</v>
      </c>
    </row>
    <row r="14" spans="1:13" ht="63.75">
      <c r="A14" s="322"/>
      <c r="B14" s="323"/>
      <c r="C14" s="285" t="s">
        <v>80</v>
      </c>
      <c r="D14" s="110" t="s">
        <v>115</v>
      </c>
      <c r="E14" s="309">
        <v>3809</v>
      </c>
      <c r="F14" s="310">
        <f t="shared" si="0"/>
        <v>0</v>
      </c>
      <c r="G14" s="310"/>
      <c r="H14" s="310"/>
      <c r="I14" s="310"/>
      <c r="J14" s="309"/>
      <c r="K14" s="309"/>
      <c r="L14" s="309"/>
      <c r="M14" s="390">
        <f t="shared" si="3"/>
        <v>0</v>
      </c>
    </row>
    <row r="15" spans="1:13" ht="15.75" customHeight="1">
      <c r="A15" s="133" t="s">
        <v>6</v>
      </c>
      <c r="B15" s="96"/>
      <c r="C15" s="290" t="s">
        <v>7</v>
      </c>
      <c r="D15" s="96"/>
      <c r="E15" s="237">
        <f aca="true" t="shared" si="4" ref="E15:J15">SUM(E17)</f>
        <v>1000</v>
      </c>
      <c r="F15" s="237">
        <f t="shared" si="0"/>
        <v>1000</v>
      </c>
      <c r="G15" s="237">
        <f t="shared" si="4"/>
        <v>1000</v>
      </c>
      <c r="H15" s="237">
        <f t="shared" si="4"/>
        <v>0</v>
      </c>
      <c r="I15" s="237">
        <f t="shared" si="4"/>
        <v>0</v>
      </c>
      <c r="J15" s="237">
        <f t="shared" si="4"/>
        <v>0</v>
      </c>
      <c r="K15" s="237"/>
      <c r="L15" s="237"/>
      <c r="M15" s="390">
        <f t="shared" si="3"/>
        <v>1</v>
      </c>
    </row>
    <row r="16" spans="1:13" ht="18" customHeight="1">
      <c r="A16" s="324"/>
      <c r="B16" s="104" t="s">
        <v>8</v>
      </c>
      <c r="C16" s="287" t="s">
        <v>5</v>
      </c>
      <c r="D16" s="100"/>
      <c r="E16" s="239">
        <f aca="true" t="shared" si="5" ref="E16:J16">SUM(E17)</f>
        <v>1000</v>
      </c>
      <c r="F16" s="239">
        <f t="shared" si="0"/>
        <v>1000</v>
      </c>
      <c r="G16" s="239">
        <f t="shared" si="5"/>
        <v>1000</v>
      </c>
      <c r="H16" s="239">
        <f t="shared" si="5"/>
        <v>0</v>
      </c>
      <c r="I16" s="239">
        <f t="shared" si="5"/>
        <v>0</v>
      </c>
      <c r="J16" s="239">
        <f t="shared" si="5"/>
        <v>0</v>
      </c>
      <c r="K16" s="239"/>
      <c r="L16" s="239"/>
      <c r="M16" s="390">
        <f t="shared" si="3"/>
        <v>1</v>
      </c>
    </row>
    <row r="17" spans="1:13" ht="65.25" customHeight="1">
      <c r="A17" s="325"/>
      <c r="B17" s="326"/>
      <c r="C17" s="288" t="s">
        <v>90</v>
      </c>
      <c r="D17" s="236" t="s">
        <v>103</v>
      </c>
      <c r="E17" s="240">
        <v>1000</v>
      </c>
      <c r="F17" s="241">
        <f t="shared" si="0"/>
        <v>1000</v>
      </c>
      <c r="G17" s="242">
        <v>1000</v>
      </c>
      <c r="H17" s="243"/>
      <c r="I17" s="244"/>
      <c r="J17" s="244"/>
      <c r="K17" s="244"/>
      <c r="L17" s="244"/>
      <c r="M17" s="390">
        <f t="shared" si="3"/>
        <v>1</v>
      </c>
    </row>
    <row r="18" spans="1:13" ht="16.5" customHeight="1">
      <c r="A18" s="133">
        <v>600</v>
      </c>
      <c r="B18" s="96"/>
      <c r="C18" s="290" t="s">
        <v>9</v>
      </c>
      <c r="D18" s="96"/>
      <c r="E18" s="237">
        <f aca="true" t="shared" si="6" ref="E18:L18">SUM(E19+E22)</f>
        <v>3408419</v>
      </c>
      <c r="F18" s="237">
        <f t="shared" si="6"/>
        <v>0</v>
      </c>
      <c r="G18" s="237">
        <f t="shared" si="6"/>
        <v>0</v>
      </c>
      <c r="H18" s="237">
        <f t="shared" si="6"/>
        <v>0</v>
      </c>
      <c r="I18" s="237">
        <f t="shared" si="6"/>
        <v>0</v>
      </c>
      <c r="J18" s="237">
        <f t="shared" si="6"/>
        <v>0</v>
      </c>
      <c r="K18" s="237">
        <f t="shared" si="6"/>
        <v>0</v>
      </c>
      <c r="L18" s="237">
        <f t="shared" si="6"/>
        <v>0</v>
      </c>
      <c r="M18" s="390">
        <f t="shared" si="3"/>
        <v>0</v>
      </c>
    </row>
    <row r="19" spans="1:13" ht="30" customHeight="1">
      <c r="A19" s="327"/>
      <c r="B19" s="104">
        <v>60015</v>
      </c>
      <c r="C19" s="287" t="s">
        <v>183</v>
      </c>
      <c r="D19" s="100"/>
      <c r="E19" s="239">
        <f>SUM(E20:E21)</f>
        <v>1915992</v>
      </c>
      <c r="F19" s="245">
        <f>SUM(G19:K19)</f>
        <v>0</v>
      </c>
      <c r="G19" s="239">
        <f>SUM(G20:G21)</f>
        <v>0</v>
      </c>
      <c r="H19" s="239">
        <f>SUM(H20:H21)</f>
        <v>0</v>
      </c>
      <c r="I19" s="239">
        <f>SUM(I20:I21)</f>
        <v>0</v>
      </c>
      <c r="J19" s="239">
        <f>SUM(J20:J21)</f>
        <v>0</v>
      </c>
      <c r="K19" s="239"/>
      <c r="L19" s="239"/>
      <c r="M19" s="390">
        <f t="shared" si="3"/>
        <v>0</v>
      </c>
    </row>
    <row r="20" spans="1:13" ht="54" customHeight="1">
      <c r="A20" s="325"/>
      <c r="B20" s="326"/>
      <c r="C20" s="289" t="s">
        <v>226</v>
      </c>
      <c r="D20" s="236" t="s">
        <v>104</v>
      </c>
      <c r="E20" s="240">
        <v>394906</v>
      </c>
      <c r="F20" s="244">
        <f aca="true" t="shared" si="7" ref="F20:F81">SUM(G20:K20)</f>
        <v>0</v>
      </c>
      <c r="G20" s="243"/>
      <c r="H20" s="243"/>
      <c r="I20" s="244"/>
      <c r="J20" s="246">
        <v>0</v>
      </c>
      <c r="K20" s="246"/>
      <c r="L20" s="246"/>
      <c r="M20" s="390">
        <f t="shared" si="3"/>
        <v>0</v>
      </c>
    </row>
    <row r="21" spans="1:14" ht="72" customHeight="1">
      <c r="A21" s="325"/>
      <c r="B21" s="326"/>
      <c r="C21" s="289" t="s">
        <v>212</v>
      </c>
      <c r="D21" s="105" t="s">
        <v>213</v>
      </c>
      <c r="E21" s="240">
        <v>1521086</v>
      </c>
      <c r="F21" s="244">
        <f t="shared" si="7"/>
        <v>0</v>
      </c>
      <c r="G21" s="243"/>
      <c r="H21" s="243"/>
      <c r="I21" s="244"/>
      <c r="J21" s="246"/>
      <c r="K21" s="246"/>
      <c r="L21" s="246"/>
      <c r="M21" s="390">
        <f t="shared" si="3"/>
        <v>0</v>
      </c>
      <c r="N21" s="30"/>
    </row>
    <row r="22" spans="1:13" ht="17.25" customHeight="1">
      <c r="A22" s="327"/>
      <c r="B22" s="104">
        <v>60016</v>
      </c>
      <c r="C22" s="287" t="s">
        <v>11</v>
      </c>
      <c r="D22" s="100"/>
      <c r="E22" s="247">
        <f>SUM(E23:E24)</f>
        <v>1492427</v>
      </c>
      <c r="F22" s="245">
        <f t="shared" si="7"/>
        <v>0</v>
      </c>
      <c r="G22" s="247">
        <f>SUM(G23:G24)</f>
        <v>0</v>
      </c>
      <c r="H22" s="247">
        <f>SUM(H23:H24)</f>
        <v>0</v>
      </c>
      <c r="I22" s="247">
        <f>SUM(I23:I24)</f>
        <v>0</v>
      </c>
      <c r="J22" s="247">
        <f>SUM(J23:J24)</f>
        <v>0</v>
      </c>
      <c r="K22" s="247"/>
      <c r="L22" s="247"/>
      <c r="M22" s="390">
        <f t="shared" si="3"/>
        <v>0</v>
      </c>
    </row>
    <row r="23" spans="1:13" ht="60.75" customHeight="1">
      <c r="A23" s="325"/>
      <c r="B23" s="328"/>
      <c r="C23" s="289" t="s">
        <v>212</v>
      </c>
      <c r="D23" s="105" t="s">
        <v>104</v>
      </c>
      <c r="E23" s="240">
        <v>826368</v>
      </c>
      <c r="F23" s="244"/>
      <c r="G23" s="246"/>
      <c r="H23" s="246"/>
      <c r="I23" s="249"/>
      <c r="J23" s="244"/>
      <c r="K23" s="244"/>
      <c r="L23" s="244"/>
      <c r="M23" s="390">
        <f t="shared" si="3"/>
        <v>0</v>
      </c>
    </row>
    <row r="24" spans="1:13" ht="63.75">
      <c r="A24" s="325"/>
      <c r="B24" s="328"/>
      <c r="C24" s="289" t="s">
        <v>297</v>
      </c>
      <c r="D24" s="105" t="s">
        <v>213</v>
      </c>
      <c r="E24" s="240">
        <v>666059</v>
      </c>
      <c r="F24" s="244">
        <f>SUM(G24:K24)</f>
        <v>0</v>
      </c>
      <c r="G24" s="243"/>
      <c r="H24" s="243"/>
      <c r="I24" s="243"/>
      <c r="J24" s="246">
        <v>0</v>
      </c>
      <c r="K24" s="246"/>
      <c r="L24" s="246"/>
      <c r="M24" s="390">
        <f t="shared" si="3"/>
        <v>0</v>
      </c>
    </row>
    <row r="25" spans="1:13" ht="15">
      <c r="A25" s="133">
        <v>630</v>
      </c>
      <c r="B25" s="96"/>
      <c r="C25" s="290" t="s">
        <v>273</v>
      </c>
      <c r="D25" s="96"/>
      <c r="E25" s="250">
        <f>SUM(E26)</f>
        <v>5000</v>
      </c>
      <c r="F25" s="250">
        <f aca="true" t="shared" si="8" ref="F25:L25">SUM(F26)</f>
        <v>0</v>
      </c>
      <c r="G25" s="250">
        <f t="shared" si="8"/>
        <v>0</v>
      </c>
      <c r="H25" s="250">
        <f t="shared" si="8"/>
        <v>0</v>
      </c>
      <c r="I25" s="250">
        <f t="shared" si="8"/>
        <v>0</v>
      </c>
      <c r="J25" s="250">
        <f t="shared" si="8"/>
        <v>0</v>
      </c>
      <c r="K25" s="250">
        <f t="shared" si="8"/>
        <v>0</v>
      </c>
      <c r="L25" s="250">
        <f t="shared" si="8"/>
        <v>0</v>
      </c>
      <c r="M25" s="390">
        <f t="shared" si="3"/>
        <v>0</v>
      </c>
    </row>
    <row r="26" spans="1:13" ht="25.5">
      <c r="A26" s="325"/>
      <c r="B26" s="329">
        <v>63003</v>
      </c>
      <c r="C26" s="287" t="s">
        <v>274</v>
      </c>
      <c r="D26" s="130"/>
      <c r="E26" s="239">
        <f>SUM(E27)</f>
        <v>5000</v>
      </c>
      <c r="F26" s="239">
        <f aca="true" t="shared" si="9" ref="F26:L26">SUM(F27)</f>
        <v>0</v>
      </c>
      <c r="G26" s="239">
        <f t="shared" si="9"/>
        <v>0</v>
      </c>
      <c r="H26" s="239">
        <f t="shared" si="9"/>
        <v>0</v>
      </c>
      <c r="I26" s="239">
        <f t="shared" si="9"/>
        <v>0</v>
      </c>
      <c r="J26" s="239">
        <f t="shared" si="9"/>
        <v>0</v>
      </c>
      <c r="K26" s="239">
        <f t="shared" si="9"/>
        <v>0</v>
      </c>
      <c r="L26" s="239">
        <f t="shared" si="9"/>
        <v>0</v>
      </c>
      <c r="M26" s="390">
        <f t="shared" si="3"/>
        <v>0</v>
      </c>
    </row>
    <row r="27" spans="1:13" ht="63.75">
      <c r="A27" s="325"/>
      <c r="B27" s="328"/>
      <c r="C27" s="289" t="s">
        <v>297</v>
      </c>
      <c r="D27" s="105" t="s">
        <v>104</v>
      </c>
      <c r="E27" s="240">
        <v>5000</v>
      </c>
      <c r="F27" s="244">
        <f>SUM(G27:K27)</f>
        <v>0</v>
      </c>
      <c r="G27" s="243"/>
      <c r="H27" s="243"/>
      <c r="I27" s="243"/>
      <c r="J27" s="246"/>
      <c r="K27" s="246"/>
      <c r="L27" s="246"/>
      <c r="M27" s="390">
        <f t="shared" si="3"/>
        <v>0</v>
      </c>
    </row>
    <row r="28" spans="1:13" ht="15">
      <c r="A28" s="133">
        <v>700</v>
      </c>
      <c r="B28" s="96"/>
      <c r="C28" s="290" t="s">
        <v>12</v>
      </c>
      <c r="D28" s="96"/>
      <c r="E28" s="251">
        <f aca="true" t="shared" si="10" ref="E28:L28">SUM(E29)</f>
        <v>2994554</v>
      </c>
      <c r="F28" s="252">
        <f>SUM(G28:K28)</f>
        <v>2862286</v>
      </c>
      <c r="G28" s="251">
        <f t="shared" si="10"/>
        <v>1770000</v>
      </c>
      <c r="H28" s="251">
        <f t="shared" si="10"/>
        <v>0</v>
      </c>
      <c r="I28" s="251">
        <f t="shared" si="10"/>
        <v>30000</v>
      </c>
      <c r="J28" s="251">
        <f t="shared" si="10"/>
        <v>0</v>
      </c>
      <c r="K28" s="251">
        <f t="shared" si="10"/>
        <v>1062286</v>
      </c>
      <c r="L28" s="251">
        <f t="shared" si="10"/>
        <v>0</v>
      </c>
      <c r="M28" s="390">
        <f t="shared" si="3"/>
        <v>0.9558304842724492</v>
      </c>
    </row>
    <row r="29" spans="1:13" ht="27" customHeight="1">
      <c r="A29" s="327"/>
      <c r="B29" s="104">
        <v>70005</v>
      </c>
      <c r="C29" s="287" t="s">
        <v>13</v>
      </c>
      <c r="D29" s="100"/>
      <c r="E29" s="247">
        <f aca="true" t="shared" si="11" ref="E29:L29">SUM(E30:E38)</f>
        <v>2994554</v>
      </c>
      <c r="F29" s="245">
        <f>SUM(G29:K29)</f>
        <v>2862286</v>
      </c>
      <c r="G29" s="247">
        <f t="shared" si="11"/>
        <v>1770000</v>
      </c>
      <c r="H29" s="247">
        <f t="shared" si="11"/>
        <v>0</v>
      </c>
      <c r="I29" s="247">
        <f t="shared" si="11"/>
        <v>30000</v>
      </c>
      <c r="J29" s="247">
        <f t="shared" si="11"/>
        <v>0</v>
      </c>
      <c r="K29" s="247">
        <f t="shared" si="11"/>
        <v>1062286</v>
      </c>
      <c r="L29" s="247">
        <f t="shared" si="11"/>
        <v>0</v>
      </c>
      <c r="M29" s="390">
        <f t="shared" si="3"/>
        <v>0.9558304842724492</v>
      </c>
    </row>
    <row r="30" spans="1:13" ht="42" customHeight="1">
      <c r="A30" s="325"/>
      <c r="B30" s="328"/>
      <c r="C30" s="288" t="s">
        <v>76</v>
      </c>
      <c r="D30" s="113" t="s">
        <v>106</v>
      </c>
      <c r="E30" s="240">
        <v>862286</v>
      </c>
      <c r="F30" s="241">
        <f t="shared" si="7"/>
        <v>912286</v>
      </c>
      <c r="G30" s="241"/>
      <c r="H30" s="246"/>
      <c r="I30" s="244"/>
      <c r="J30" s="244"/>
      <c r="K30" s="241">
        <v>912286</v>
      </c>
      <c r="L30" s="244"/>
      <c r="M30" s="390">
        <f t="shared" si="3"/>
        <v>1.0579854015952943</v>
      </c>
    </row>
    <row r="31" spans="1:13" ht="78" customHeight="1">
      <c r="A31" s="325"/>
      <c r="B31" s="328"/>
      <c r="C31" s="288" t="s">
        <v>298</v>
      </c>
      <c r="D31" s="113" t="s">
        <v>103</v>
      </c>
      <c r="E31" s="240">
        <v>217268</v>
      </c>
      <c r="F31" s="241">
        <f t="shared" si="7"/>
        <v>250000</v>
      </c>
      <c r="G31" s="241">
        <v>250000</v>
      </c>
      <c r="H31" s="246"/>
      <c r="I31" s="244"/>
      <c r="J31" s="244"/>
      <c r="K31" s="244"/>
      <c r="L31" s="244"/>
      <c r="M31" s="390">
        <f t="shared" si="3"/>
        <v>1.150652650183184</v>
      </c>
    </row>
    <row r="32" spans="1:13" ht="90.75" customHeight="1">
      <c r="A32" s="325"/>
      <c r="B32" s="328"/>
      <c r="C32" s="289" t="s">
        <v>96</v>
      </c>
      <c r="D32" s="113" t="s">
        <v>108</v>
      </c>
      <c r="E32" s="240">
        <v>500000</v>
      </c>
      <c r="F32" s="241">
        <f t="shared" si="7"/>
        <v>550000</v>
      </c>
      <c r="G32" s="241">
        <v>550000</v>
      </c>
      <c r="H32" s="246"/>
      <c r="I32" s="244"/>
      <c r="J32" s="244"/>
      <c r="K32" s="244"/>
      <c r="L32" s="244"/>
      <c r="M32" s="390">
        <f t="shared" si="3"/>
        <v>1.1</v>
      </c>
    </row>
    <row r="33" spans="1:13" ht="51">
      <c r="A33" s="325"/>
      <c r="B33" s="328"/>
      <c r="C33" s="289" t="s">
        <v>77</v>
      </c>
      <c r="D33" s="113" t="s">
        <v>109</v>
      </c>
      <c r="E33" s="240">
        <v>75000</v>
      </c>
      <c r="F33" s="241">
        <f t="shared" si="7"/>
        <v>50000</v>
      </c>
      <c r="G33" s="241">
        <v>0</v>
      </c>
      <c r="H33" s="246"/>
      <c r="I33" s="244"/>
      <c r="J33" s="244"/>
      <c r="K33" s="241">
        <v>50000</v>
      </c>
      <c r="L33" s="244"/>
      <c r="M33" s="390">
        <f t="shared" si="3"/>
        <v>0.6666666666666666</v>
      </c>
    </row>
    <row r="34" spans="1:13" ht="25.5">
      <c r="A34" s="325"/>
      <c r="B34" s="328"/>
      <c r="C34" s="289" t="s">
        <v>253</v>
      </c>
      <c r="D34" s="113" t="s">
        <v>227</v>
      </c>
      <c r="E34" s="240">
        <v>1050000</v>
      </c>
      <c r="F34" s="241">
        <f t="shared" si="7"/>
        <v>700000</v>
      </c>
      <c r="G34" s="241">
        <v>700000</v>
      </c>
      <c r="H34" s="246"/>
      <c r="I34" s="244"/>
      <c r="J34" s="244"/>
      <c r="K34" s="244"/>
      <c r="L34" s="244"/>
      <c r="M34" s="390">
        <f t="shared" si="3"/>
        <v>0.6666666666666666</v>
      </c>
    </row>
    <row r="35" spans="1:13" ht="27" customHeight="1">
      <c r="A35" s="325"/>
      <c r="B35" s="328"/>
      <c r="C35" s="289" t="s">
        <v>201</v>
      </c>
      <c r="D35" s="113" t="s">
        <v>202</v>
      </c>
      <c r="E35" s="240">
        <v>0</v>
      </c>
      <c r="F35" s="241">
        <f t="shared" si="7"/>
        <v>100000</v>
      </c>
      <c r="G35" s="241"/>
      <c r="H35" s="246"/>
      <c r="I35" s="244"/>
      <c r="J35" s="244"/>
      <c r="K35" s="241">
        <v>100000</v>
      </c>
      <c r="L35" s="244"/>
      <c r="M35" s="390"/>
    </row>
    <row r="36" spans="1:13" ht="25.5" customHeight="1">
      <c r="A36" s="325"/>
      <c r="B36" s="328"/>
      <c r="C36" s="289" t="s">
        <v>94</v>
      </c>
      <c r="D36" s="113" t="s">
        <v>110</v>
      </c>
      <c r="E36" s="240">
        <v>20000</v>
      </c>
      <c r="F36" s="241">
        <f t="shared" si="7"/>
        <v>20000</v>
      </c>
      <c r="G36" s="241">
        <v>20000</v>
      </c>
      <c r="H36" s="246"/>
      <c r="I36" s="244"/>
      <c r="J36" s="244"/>
      <c r="K36" s="244"/>
      <c r="L36" s="244"/>
      <c r="M36" s="390">
        <f t="shared" si="3"/>
        <v>1</v>
      </c>
    </row>
    <row r="37" spans="1:13" ht="63.75" customHeight="1">
      <c r="A37" s="325"/>
      <c r="B37" s="328"/>
      <c r="C37" s="285" t="s">
        <v>75</v>
      </c>
      <c r="D37" s="113" t="s">
        <v>111</v>
      </c>
      <c r="E37" s="240">
        <v>30000</v>
      </c>
      <c r="F37" s="241">
        <f t="shared" si="7"/>
        <v>30000</v>
      </c>
      <c r="G37" s="241"/>
      <c r="H37" s="241"/>
      <c r="I37" s="253">
        <v>30000</v>
      </c>
      <c r="J37" s="244"/>
      <c r="K37" s="244"/>
      <c r="L37" s="244"/>
      <c r="M37" s="390">
        <f t="shared" si="3"/>
        <v>1</v>
      </c>
    </row>
    <row r="38" spans="1:13" ht="58.5" customHeight="1">
      <c r="A38" s="325"/>
      <c r="B38" s="328"/>
      <c r="C38" s="289" t="s">
        <v>197</v>
      </c>
      <c r="D38" s="113" t="s">
        <v>112</v>
      </c>
      <c r="E38" s="240">
        <v>240000</v>
      </c>
      <c r="F38" s="241">
        <f t="shared" si="7"/>
        <v>250000</v>
      </c>
      <c r="G38" s="253">
        <v>250000</v>
      </c>
      <c r="H38" s="246"/>
      <c r="I38" s="244"/>
      <c r="J38" s="244"/>
      <c r="K38" s="244"/>
      <c r="L38" s="244"/>
      <c r="M38" s="390">
        <f t="shared" si="3"/>
        <v>1.0416666666666667</v>
      </c>
    </row>
    <row r="39" spans="1:13" ht="15">
      <c r="A39" s="133">
        <v>710</v>
      </c>
      <c r="B39" s="96"/>
      <c r="C39" s="290" t="s">
        <v>15</v>
      </c>
      <c r="D39" s="96"/>
      <c r="E39" s="251">
        <f aca="true" t="shared" si="12" ref="E39:J39">SUM(E40+E42+E44+E47)</f>
        <v>307500</v>
      </c>
      <c r="F39" s="252">
        <f t="shared" si="7"/>
        <v>355000</v>
      </c>
      <c r="G39" s="251">
        <f t="shared" si="12"/>
        <v>0</v>
      </c>
      <c r="H39" s="251">
        <f t="shared" si="12"/>
        <v>0</v>
      </c>
      <c r="I39" s="251">
        <f t="shared" si="12"/>
        <v>355000</v>
      </c>
      <c r="J39" s="251">
        <f t="shared" si="12"/>
        <v>0</v>
      </c>
      <c r="K39" s="251"/>
      <c r="L39" s="251"/>
      <c r="M39" s="390">
        <f t="shared" si="3"/>
        <v>1.1544715447154472</v>
      </c>
    </row>
    <row r="40" spans="1:13" ht="15">
      <c r="A40" s="327"/>
      <c r="B40" s="104">
        <v>71013</v>
      </c>
      <c r="C40" s="287" t="s">
        <v>16</v>
      </c>
      <c r="D40" s="100"/>
      <c r="E40" s="247">
        <f aca="true" t="shared" si="13" ref="E40:J40">SUM(E41)</f>
        <v>85000</v>
      </c>
      <c r="F40" s="245">
        <f t="shared" si="7"/>
        <v>85000</v>
      </c>
      <c r="G40" s="247">
        <f t="shared" si="13"/>
        <v>0</v>
      </c>
      <c r="H40" s="247">
        <f t="shared" si="13"/>
        <v>0</v>
      </c>
      <c r="I40" s="247">
        <f t="shared" si="13"/>
        <v>85000</v>
      </c>
      <c r="J40" s="247">
        <f t="shared" si="13"/>
        <v>0</v>
      </c>
      <c r="K40" s="247"/>
      <c r="L40" s="247"/>
      <c r="M40" s="390">
        <f t="shared" si="3"/>
        <v>1</v>
      </c>
    </row>
    <row r="41" spans="1:13" ht="66" customHeight="1">
      <c r="A41" s="325"/>
      <c r="B41" s="328"/>
      <c r="C41" s="285" t="s">
        <v>92</v>
      </c>
      <c r="D41" s="113" t="s">
        <v>111</v>
      </c>
      <c r="E41" s="240">
        <v>85000</v>
      </c>
      <c r="F41" s="241">
        <f t="shared" si="7"/>
        <v>85000</v>
      </c>
      <c r="G41" s="241"/>
      <c r="H41" s="241"/>
      <c r="I41" s="253">
        <v>85000</v>
      </c>
      <c r="J41" s="244"/>
      <c r="K41" s="244"/>
      <c r="L41" s="244"/>
      <c r="M41" s="390">
        <f t="shared" si="3"/>
        <v>1</v>
      </c>
    </row>
    <row r="42" spans="1:13" ht="25.5">
      <c r="A42" s="327"/>
      <c r="B42" s="104">
        <v>71014</v>
      </c>
      <c r="C42" s="287" t="s">
        <v>17</v>
      </c>
      <c r="D42" s="100"/>
      <c r="E42" s="247">
        <f aca="true" t="shared" si="14" ref="E42:J42">SUM(E43)</f>
        <v>20000</v>
      </c>
      <c r="F42" s="245">
        <f t="shared" si="7"/>
        <v>20000</v>
      </c>
      <c r="G42" s="247">
        <f t="shared" si="14"/>
        <v>0</v>
      </c>
      <c r="H42" s="247">
        <f t="shared" si="14"/>
        <v>0</v>
      </c>
      <c r="I42" s="247">
        <f t="shared" si="14"/>
        <v>20000</v>
      </c>
      <c r="J42" s="247">
        <f t="shared" si="14"/>
        <v>0</v>
      </c>
      <c r="K42" s="247"/>
      <c r="L42" s="247"/>
      <c r="M42" s="390">
        <f t="shared" si="3"/>
        <v>1</v>
      </c>
    </row>
    <row r="43" spans="1:13" ht="63.75" customHeight="1">
      <c r="A43" s="325"/>
      <c r="B43" s="328"/>
      <c r="C43" s="285" t="s">
        <v>75</v>
      </c>
      <c r="D43" s="113" t="s">
        <v>111</v>
      </c>
      <c r="E43" s="240">
        <v>20000</v>
      </c>
      <c r="F43" s="241">
        <f t="shared" si="7"/>
        <v>20000</v>
      </c>
      <c r="G43" s="241"/>
      <c r="H43" s="241"/>
      <c r="I43" s="253">
        <v>20000</v>
      </c>
      <c r="J43" s="244"/>
      <c r="K43" s="244"/>
      <c r="L43" s="244"/>
      <c r="M43" s="390">
        <f t="shared" si="3"/>
        <v>1</v>
      </c>
    </row>
    <row r="44" spans="1:13" ht="18" customHeight="1">
      <c r="A44" s="327"/>
      <c r="B44" s="104">
        <v>71015</v>
      </c>
      <c r="C44" s="287" t="s">
        <v>18</v>
      </c>
      <c r="D44" s="100"/>
      <c r="E44" s="247">
        <f>SUM(E45:E46)</f>
        <v>197000</v>
      </c>
      <c r="F44" s="245">
        <f t="shared" si="7"/>
        <v>250000</v>
      </c>
      <c r="G44" s="247">
        <f>SUM(G45:G46)</f>
        <v>0</v>
      </c>
      <c r="H44" s="247">
        <f>SUM(H45:H46)</f>
        <v>0</v>
      </c>
      <c r="I44" s="247">
        <f>SUM(I45:I46)</f>
        <v>250000</v>
      </c>
      <c r="J44" s="247">
        <f>SUM(J45:J46)</f>
        <v>0</v>
      </c>
      <c r="K44" s="247"/>
      <c r="L44" s="247"/>
      <c r="M44" s="390">
        <f t="shared" si="3"/>
        <v>1.2690355329949239</v>
      </c>
    </row>
    <row r="45" spans="1:13" ht="63.75">
      <c r="A45" s="325"/>
      <c r="B45" s="328"/>
      <c r="C45" s="285" t="s">
        <v>75</v>
      </c>
      <c r="D45" s="113" t="s">
        <v>111</v>
      </c>
      <c r="E45" s="240">
        <v>193000</v>
      </c>
      <c r="F45" s="241">
        <f t="shared" si="7"/>
        <v>250000</v>
      </c>
      <c r="G45" s="253"/>
      <c r="H45" s="253"/>
      <c r="I45" s="253">
        <v>250000</v>
      </c>
      <c r="J45" s="244"/>
      <c r="K45" s="244"/>
      <c r="L45" s="244"/>
      <c r="M45" s="390">
        <f t="shared" si="3"/>
        <v>1.2953367875647668</v>
      </c>
    </row>
    <row r="46" spans="1:13" ht="63.75">
      <c r="A46" s="325"/>
      <c r="B46" s="328"/>
      <c r="C46" s="289" t="s">
        <v>97</v>
      </c>
      <c r="D46" s="113" t="s">
        <v>119</v>
      </c>
      <c r="E46" s="240">
        <v>4000</v>
      </c>
      <c r="F46" s="244">
        <f t="shared" si="7"/>
        <v>0</v>
      </c>
      <c r="G46" s="246"/>
      <c r="H46" s="246"/>
      <c r="I46" s="246"/>
      <c r="J46" s="244"/>
      <c r="K46" s="244"/>
      <c r="L46" s="244"/>
      <c r="M46" s="390">
        <f t="shared" si="3"/>
        <v>0</v>
      </c>
    </row>
    <row r="47" spans="1:13" ht="15">
      <c r="A47" s="325"/>
      <c r="B47" s="329">
        <v>71035</v>
      </c>
      <c r="C47" s="291" t="s">
        <v>191</v>
      </c>
      <c r="D47" s="156"/>
      <c r="E47" s="247">
        <f aca="true" t="shared" si="15" ref="E47:J47">SUM(E48)</f>
        <v>5500</v>
      </c>
      <c r="F47" s="245">
        <f t="shared" si="7"/>
        <v>0</v>
      </c>
      <c r="G47" s="247">
        <f t="shared" si="15"/>
        <v>0</v>
      </c>
      <c r="H47" s="247">
        <f t="shared" si="15"/>
        <v>0</v>
      </c>
      <c r="I47" s="247">
        <f t="shared" si="15"/>
        <v>0</v>
      </c>
      <c r="J47" s="247">
        <f t="shared" si="15"/>
        <v>0</v>
      </c>
      <c r="K47" s="247"/>
      <c r="L47" s="247"/>
      <c r="M47" s="390">
        <f t="shared" si="3"/>
        <v>0</v>
      </c>
    </row>
    <row r="48" spans="1:13" ht="68.25" customHeight="1">
      <c r="A48" s="325"/>
      <c r="B48" s="328"/>
      <c r="C48" s="285" t="s">
        <v>192</v>
      </c>
      <c r="D48" s="113" t="s">
        <v>184</v>
      </c>
      <c r="E48" s="240">
        <v>5500</v>
      </c>
      <c r="F48" s="244">
        <f t="shared" si="7"/>
        <v>0</v>
      </c>
      <c r="G48" s="244"/>
      <c r="H48" s="244"/>
      <c r="I48" s="246"/>
      <c r="J48" s="244"/>
      <c r="K48" s="244"/>
      <c r="L48" s="244"/>
      <c r="M48" s="390">
        <f t="shared" si="3"/>
        <v>0</v>
      </c>
    </row>
    <row r="49" spans="1:13" ht="15">
      <c r="A49" s="133">
        <v>750</v>
      </c>
      <c r="B49" s="96"/>
      <c r="C49" s="290" t="s">
        <v>19</v>
      </c>
      <c r="D49" s="96"/>
      <c r="E49" s="251">
        <f>SUM(E50+E54+E59+E61+E63)</f>
        <v>1284511</v>
      </c>
      <c r="F49" s="251">
        <f aca="true" t="shared" si="16" ref="F49:L49">SUM(F50+F54+F59+F61+F63)</f>
        <v>1160000</v>
      </c>
      <c r="G49" s="251">
        <f t="shared" si="16"/>
        <v>446000</v>
      </c>
      <c r="H49" s="251">
        <f t="shared" si="16"/>
        <v>0</v>
      </c>
      <c r="I49" s="251">
        <f t="shared" si="16"/>
        <v>714000</v>
      </c>
      <c r="J49" s="251">
        <f t="shared" si="16"/>
        <v>0</v>
      </c>
      <c r="K49" s="251">
        <f t="shared" si="16"/>
        <v>0</v>
      </c>
      <c r="L49" s="251">
        <f t="shared" si="16"/>
        <v>0</v>
      </c>
      <c r="M49" s="390">
        <f t="shared" si="3"/>
        <v>0.9030673929612125</v>
      </c>
    </row>
    <row r="50" spans="1:17" s="3" customFormat="1" ht="15">
      <c r="A50" s="324"/>
      <c r="B50" s="104">
        <v>75011</v>
      </c>
      <c r="C50" s="287" t="s">
        <v>20</v>
      </c>
      <c r="D50" s="100"/>
      <c r="E50" s="254">
        <f aca="true" t="shared" si="17" ref="E50:J50">SUM(E51:E53)</f>
        <v>676100</v>
      </c>
      <c r="F50" s="245">
        <f t="shared" si="7"/>
        <v>700000</v>
      </c>
      <c r="G50" s="254">
        <f t="shared" si="17"/>
        <v>15000</v>
      </c>
      <c r="H50" s="254">
        <f t="shared" si="17"/>
        <v>0</v>
      </c>
      <c r="I50" s="254">
        <f t="shared" si="17"/>
        <v>685000</v>
      </c>
      <c r="J50" s="254">
        <f t="shared" si="17"/>
        <v>0</v>
      </c>
      <c r="K50" s="254"/>
      <c r="L50" s="254"/>
      <c r="M50" s="390">
        <f t="shared" si="3"/>
        <v>1.0353498003253956</v>
      </c>
      <c r="N50"/>
      <c r="O50"/>
      <c r="P50"/>
      <c r="Q50"/>
    </row>
    <row r="51" spans="1:13" ht="66.75" customHeight="1">
      <c r="A51" s="325"/>
      <c r="B51" s="328"/>
      <c r="C51" s="285" t="s">
        <v>80</v>
      </c>
      <c r="D51" s="113" t="s">
        <v>115</v>
      </c>
      <c r="E51" s="240">
        <v>497000</v>
      </c>
      <c r="F51" s="241">
        <f t="shared" si="7"/>
        <v>509000</v>
      </c>
      <c r="G51" s="241"/>
      <c r="H51" s="241"/>
      <c r="I51" s="253">
        <v>509000</v>
      </c>
      <c r="J51" s="244"/>
      <c r="K51" s="244"/>
      <c r="L51" s="244"/>
      <c r="M51" s="390">
        <f t="shared" si="3"/>
        <v>1.0241448692152917</v>
      </c>
    </row>
    <row r="52" spans="1:13" ht="66" customHeight="1">
      <c r="A52" s="325"/>
      <c r="B52" s="328"/>
      <c r="C52" s="285" t="s">
        <v>75</v>
      </c>
      <c r="D52" s="113" t="s">
        <v>111</v>
      </c>
      <c r="E52" s="240">
        <v>171100</v>
      </c>
      <c r="F52" s="241">
        <f t="shared" si="7"/>
        <v>176000</v>
      </c>
      <c r="G52" s="241"/>
      <c r="H52" s="241"/>
      <c r="I52" s="253">
        <v>176000</v>
      </c>
      <c r="J52" s="244"/>
      <c r="K52" s="244"/>
      <c r="L52" s="244"/>
      <c r="M52" s="390">
        <f t="shared" si="3"/>
        <v>1.0286382232612508</v>
      </c>
    </row>
    <row r="53" spans="1:13" ht="54.75" customHeight="1">
      <c r="A53" s="325"/>
      <c r="B53" s="328"/>
      <c r="C53" s="289" t="s">
        <v>197</v>
      </c>
      <c r="D53" s="113" t="s">
        <v>112</v>
      </c>
      <c r="E53" s="240">
        <v>8000</v>
      </c>
      <c r="F53" s="241">
        <f t="shared" si="7"/>
        <v>15000</v>
      </c>
      <c r="G53" s="253">
        <v>15000</v>
      </c>
      <c r="H53" s="246"/>
      <c r="I53" s="246"/>
      <c r="J53" s="244"/>
      <c r="K53" s="244"/>
      <c r="L53" s="244"/>
      <c r="M53" s="390">
        <f t="shared" si="3"/>
        <v>1.875</v>
      </c>
    </row>
    <row r="54" spans="1:17" s="3" customFormat="1" ht="27.75" customHeight="1">
      <c r="A54" s="324"/>
      <c r="B54" s="104">
        <v>75023</v>
      </c>
      <c r="C54" s="287" t="s">
        <v>68</v>
      </c>
      <c r="D54" s="100"/>
      <c r="E54" s="254">
        <f aca="true" t="shared" si="18" ref="E54:J54">SUM(E55:E58)</f>
        <v>358000</v>
      </c>
      <c r="F54" s="245">
        <f t="shared" si="7"/>
        <v>431000</v>
      </c>
      <c r="G54" s="254">
        <f t="shared" si="18"/>
        <v>431000</v>
      </c>
      <c r="H54" s="254">
        <f t="shared" si="18"/>
        <v>0</v>
      </c>
      <c r="I54" s="254">
        <f t="shared" si="18"/>
        <v>0</v>
      </c>
      <c r="J54" s="254">
        <f t="shared" si="18"/>
        <v>0</v>
      </c>
      <c r="K54" s="254"/>
      <c r="L54" s="254"/>
      <c r="M54" s="390">
        <f t="shared" si="3"/>
        <v>1.2039106145251397</v>
      </c>
      <c r="N54"/>
      <c r="O54"/>
      <c r="P54"/>
      <c r="Q54"/>
    </row>
    <row r="55" spans="1:13" ht="15.75" customHeight="1">
      <c r="A55" s="325"/>
      <c r="B55" s="328"/>
      <c r="C55" s="289" t="s">
        <v>14</v>
      </c>
      <c r="D55" s="113" t="s">
        <v>107</v>
      </c>
      <c r="E55" s="240">
        <v>19000</v>
      </c>
      <c r="F55" s="241">
        <f t="shared" si="7"/>
        <v>4000</v>
      </c>
      <c r="G55" s="253">
        <v>4000</v>
      </c>
      <c r="H55" s="246"/>
      <c r="I55" s="244"/>
      <c r="J55" s="244"/>
      <c r="K55" s="244"/>
      <c r="L55" s="244"/>
      <c r="M55" s="390">
        <f t="shared" si="3"/>
        <v>0.21052631578947367</v>
      </c>
    </row>
    <row r="56" spans="1:13" ht="91.5" customHeight="1">
      <c r="A56" s="325"/>
      <c r="B56" s="328"/>
      <c r="C56" s="289" t="s">
        <v>96</v>
      </c>
      <c r="D56" s="113" t="s">
        <v>108</v>
      </c>
      <c r="E56" s="240">
        <v>34000</v>
      </c>
      <c r="F56" s="241">
        <f t="shared" si="7"/>
        <v>26000</v>
      </c>
      <c r="G56" s="253">
        <v>26000</v>
      </c>
      <c r="H56" s="246"/>
      <c r="I56" s="244"/>
      <c r="J56" s="244"/>
      <c r="K56" s="244"/>
      <c r="L56" s="244"/>
      <c r="M56" s="390">
        <f t="shared" si="3"/>
        <v>0.7647058823529411</v>
      </c>
    </row>
    <row r="57" spans="1:13" ht="13.5" customHeight="1">
      <c r="A57" s="325"/>
      <c r="B57" s="328"/>
      <c r="C57" s="289" t="s">
        <v>4</v>
      </c>
      <c r="D57" s="113" t="s">
        <v>117</v>
      </c>
      <c r="E57" s="240">
        <v>300000</v>
      </c>
      <c r="F57" s="241">
        <f t="shared" si="7"/>
        <v>400000</v>
      </c>
      <c r="G57" s="253">
        <v>400000</v>
      </c>
      <c r="H57" s="246"/>
      <c r="I57" s="244"/>
      <c r="J57" s="244"/>
      <c r="K57" s="244"/>
      <c r="L57" s="244"/>
      <c r="M57" s="390">
        <f t="shared" si="3"/>
        <v>1.3333333333333333</v>
      </c>
    </row>
    <row r="58" spans="1:13" ht="13.5" customHeight="1">
      <c r="A58" s="325"/>
      <c r="B58" s="328"/>
      <c r="C58" s="289" t="s">
        <v>10</v>
      </c>
      <c r="D58" s="113" t="s">
        <v>105</v>
      </c>
      <c r="E58" s="240">
        <v>5000</v>
      </c>
      <c r="F58" s="241">
        <f t="shared" si="7"/>
        <v>1000</v>
      </c>
      <c r="G58" s="253">
        <v>1000</v>
      </c>
      <c r="H58" s="246"/>
      <c r="I58" s="244"/>
      <c r="J58" s="244"/>
      <c r="K58" s="244"/>
      <c r="L58" s="244"/>
      <c r="M58" s="390">
        <f t="shared" si="3"/>
        <v>0.2</v>
      </c>
    </row>
    <row r="59" spans="1:17" s="3" customFormat="1" ht="15">
      <c r="A59" s="324"/>
      <c r="B59" s="104">
        <v>75045</v>
      </c>
      <c r="C59" s="287" t="s">
        <v>22</v>
      </c>
      <c r="D59" s="100"/>
      <c r="E59" s="254">
        <f aca="true" t="shared" si="19" ref="E59:J59">SUM(E60)</f>
        <v>25000</v>
      </c>
      <c r="F59" s="245">
        <f t="shared" si="7"/>
        <v>29000</v>
      </c>
      <c r="G59" s="254">
        <f t="shared" si="19"/>
        <v>0</v>
      </c>
      <c r="H59" s="254">
        <f t="shared" si="19"/>
        <v>0</v>
      </c>
      <c r="I59" s="254">
        <f t="shared" si="19"/>
        <v>29000</v>
      </c>
      <c r="J59" s="254">
        <f t="shared" si="19"/>
        <v>0</v>
      </c>
      <c r="K59" s="254"/>
      <c r="L59" s="254"/>
      <c r="M59" s="390">
        <f t="shared" si="3"/>
        <v>1.16</v>
      </c>
      <c r="N59"/>
      <c r="O59"/>
      <c r="P59"/>
      <c r="Q59"/>
    </row>
    <row r="60" spans="1:13" ht="66" customHeight="1">
      <c r="A60" s="325"/>
      <c r="B60" s="328"/>
      <c r="C60" s="285" t="s">
        <v>75</v>
      </c>
      <c r="D60" s="113" t="s">
        <v>111</v>
      </c>
      <c r="E60" s="240">
        <v>25000</v>
      </c>
      <c r="F60" s="241">
        <f t="shared" si="7"/>
        <v>29000</v>
      </c>
      <c r="G60" s="241"/>
      <c r="H60" s="241"/>
      <c r="I60" s="253">
        <v>29000</v>
      </c>
      <c r="J60" s="244"/>
      <c r="K60" s="244"/>
      <c r="L60" s="244"/>
      <c r="M60" s="390">
        <f t="shared" si="3"/>
        <v>1.16</v>
      </c>
    </row>
    <row r="61" spans="1:13" ht="63.75">
      <c r="A61" s="325"/>
      <c r="B61" s="130" t="s">
        <v>275</v>
      </c>
      <c r="C61" s="295" t="s">
        <v>276</v>
      </c>
      <c r="D61" s="156"/>
      <c r="E61" s="239">
        <f>SUM(E62)</f>
        <v>57146</v>
      </c>
      <c r="F61" s="239">
        <f aca="true" t="shared" si="20" ref="F61:L61">SUM(F62)</f>
        <v>0</v>
      </c>
      <c r="G61" s="239">
        <f t="shared" si="20"/>
        <v>0</v>
      </c>
      <c r="H61" s="239">
        <f t="shared" si="20"/>
        <v>0</v>
      </c>
      <c r="I61" s="239">
        <f t="shared" si="20"/>
        <v>0</v>
      </c>
      <c r="J61" s="239">
        <f t="shared" si="20"/>
        <v>0</v>
      </c>
      <c r="K61" s="239">
        <f t="shared" si="20"/>
        <v>0</v>
      </c>
      <c r="L61" s="239">
        <f t="shared" si="20"/>
        <v>0</v>
      </c>
      <c r="M61" s="390">
        <f t="shared" si="3"/>
        <v>0</v>
      </c>
    </row>
    <row r="62" spans="1:13" ht="66" customHeight="1">
      <c r="A62" s="325"/>
      <c r="B62" s="328"/>
      <c r="C62" s="293" t="s">
        <v>277</v>
      </c>
      <c r="D62" s="235" t="s">
        <v>278</v>
      </c>
      <c r="E62" s="240">
        <v>57146</v>
      </c>
      <c r="F62" s="241"/>
      <c r="G62" s="241"/>
      <c r="H62" s="241"/>
      <c r="I62" s="253"/>
      <c r="J62" s="244"/>
      <c r="K62" s="244"/>
      <c r="L62" s="244"/>
      <c r="M62" s="390">
        <f t="shared" si="3"/>
        <v>0</v>
      </c>
    </row>
    <row r="63" spans="1:13" ht="30.75" customHeight="1">
      <c r="A63" s="325"/>
      <c r="B63" s="329">
        <v>75075</v>
      </c>
      <c r="C63" s="291" t="s">
        <v>245</v>
      </c>
      <c r="D63" s="156"/>
      <c r="E63" s="239">
        <f aca="true" t="shared" si="21" ref="E63:J63">SUM(E64)</f>
        <v>168265</v>
      </c>
      <c r="F63" s="245">
        <f t="shared" si="7"/>
        <v>0</v>
      </c>
      <c r="G63" s="239">
        <f t="shared" si="21"/>
        <v>0</v>
      </c>
      <c r="H63" s="239">
        <f t="shared" si="21"/>
        <v>0</v>
      </c>
      <c r="I63" s="239">
        <f t="shared" si="21"/>
        <v>0</v>
      </c>
      <c r="J63" s="239">
        <f t="shared" si="21"/>
        <v>0</v>
      </c>
      <c r="K63" s="239"/>
      <c r="L63" s="239"/>
      <c r="M63" s="390">
        <f t="shared" si="3"/>
        <v>0</v>
      </c>
    </row>
    <row r="64" spans="1:13" ht="51">
      <c r="A64" s="325"/>
      <c r="B64" s="328"/>
      <c r="C64" s="289" t="s">
        <v>242</v>
      </c>
      <c r="D64" s="113" t="s">
        <v>243</v>
      </c>
      <c r="E64" s="240">
        <v>168265</v>
      </c>
      <c r="F64" s="244">
        <f t="shared" si="7"/>
        <v>0</v>
      </c>
      <c r="G64" s="244"/>
      <c r="H64" s="244"/>
      <c r="I64" s="246"/>
      <c r="J64" s="244"/>
      <c r="K64" s="244"/>
      <c r="L64" s="244"/>
      <c r="M64" s="390">
        <f t="shared" si="3"/>
        <v>0</v>
      </c>
    </row>
    <row r="65" spans="1:17" s="1" customFormat="1" ht="38.25">
      <c r="A65" s="133">
        <v>751</v>
      </c>
      <c r="B65" s="96"/>
      <c r="C65" s="290" t="s">
        <v>23</v>
      </c>
      <c r="D65" s="96"/>
      <c r="E65" s="250">
        <f>SUM(E66+E68)</f>
        <v>76087</v>
      </c>
      <c r="F65" s="250">
        <f aca="true" t="shared" si="22" ref="F65:L65">SUM(F66+F68)</f>
        <v>10256</v>
      </c>
      <c r="G65" s="250">
        <f t="shared" si="22"/>
        <v>0</v>
      </c>
      <c r="H65" s="250">
        <f t="shared" si="22"/>
        <v>0</v>
      </c>
      <c r="I65" s="250">
        <f t="shared" si="22"/>
        <v>10256</v>
      </c>
      <c r="J65" s="250">
        <f t="shared" si="22"/>
        <v>0</v>
      </c>
      <c r="K65" s="250">
        <f t="shared" si="22"/>
        <v>0</v>
      </c>
      <c r="L65" s="250">
        <f t="shared" si="22"/>
        <v>0</v>
      </c>
      <c r="M65" s="390">
        <f t="shared" si="3"/>
        <v>0.1347930658325338</v>
      </c>
      <c r="N65"/>
      <c r="O65"/>
      <c r="P65"/>
      <c r="Q65"/>
    </row>
    <row r="66" spans="1:17" s="3" customFormat="1" ht="30" customHeight="1">
      <c r="A66" s="324"/>
      <c r="B66" s="104">
        <v>75101</v>
      </c>
      <c r="C66" s="287" t="s">
        <v>69</v>
      </c>
      <c r="D66" s="100"/>
      <c r="E66" s="254">
        <f aca="true" t="shared" si="23" ref="E66:J66">SUM(E67)</f>
        <v>7882</v>
      </c>
      <c r="F66" s="245">
        <f t="shared" si="7"/>
        <v>10256</v>
      </c>
      <c r="G66" s="254">
        <f t="shared" si="23"/>
        <v>0</v>
      </c>
      <c r="H66" s="254">
        <f t="shared" si="23"/>
        <v>0</v>
      </c>
      <c r="I66" s="254">
        <f t="shared" si="23"/>
        <v>10256</v>
      </c>
      <c r="J66" s="254">
        <f t="shared" si="23"/>
        <v>0</v>
      </c>
      <c r="K66" s="254"/>
      <c r="L66" s="254"/>
      <c r="M66" s="390">
        <f t="shared" si="3"/>
        <v>1.301192590713017</v>
      </c>
      <c r="N66"/>
      <c r="O66"/>
      <c r="P66"/>
      <c r="Q66"/>
    </row>
    <row r="67" spans="1:17" s="3" customFormat="1" ht="64.5" customHeight="1">
      <c r="A67" s="324"/>
      <c r="B67" s="330"/>
      <c r="C67" s="285" t="s">
        <v>80</v>
      </c>
      <c r="D67" s="110" t="s">
        <v>115</v>
      </c>
      <c r="E67" s="255">
        <v>7882</v>
      </c>
      <c r="F67" s="241">
        <f t="shared" si="7"/>
        <v>10256</v>
      </c>
      <c r="G67" s="256"/>
      <c r="H67" s="256"/>
      <c r="I67" s="253">
        <v>10256</v>
      </c>
      <c r="J67" s="257"/>
      <c r="K67" s="257"/>
      <c r="L67" s="257"/>
      <c r="M67" s="390">
        <f t="shared" si="3"/>
        <v>1.301192590713017</v>
      </c>
      <c r="N67"/>
      <c r="O67"/>
      <c r="P67"/>
      <c r="Q67"/>
    </row>
    <row r="68" spans="1:17" s="3" customFormat="1" ht="78.75">
      <c r="A68" s="324"/>
      <c r="B68" s="331">
        <v>75109</v>
      </c>
      <c r="C68" s="311" t="s">
        <v>276</v>
      </c>
      <c r="D68" s="100"/>
      <c r="E68" s="254">
        <f>SUM(E69)</f>
        <v>68205</v>
      </c>
      <c r="F68" s="254">
        <f aca="true" t="shared" si="24" ref="F68:L68">SUM(F69)</f>
        <v>0</v>
      </c>
      <c r="G68" s="254">
        <f t="shared" si="24"/>
        <v>0</v>
      </c>
      <c r="H68" s="254">
        <f t="shared" si="24"/>
        <v>0</v>
      </c>
      <c r="I68" s="254">
        <f t="shared" si="24"/>
        <v>0</v>
      </c>
      <c r="J68" s="254">
        <f t="shared" si="24"/>
        <v>0</v>
      </c>
      <c r="K68" s="254">
        <f t="shared" si="24"/>
        <v>0</v>
      </c>
      <c r="L68" s="254">
        <f t="shared" si="24"/>
        <v>0</v>
      </c>
      <c r="M68" s="390">
        <f t="shared" si="3"/>
        <v>0</v>
      </c>
      <c r="N68"/>
      <c r="O68"/>
      <c r="P68"/>
      <c r="Q68"/>
    </row>
    <row r="69" spans="1:17" s="3" customFormat="1" ht="64.5" customHeight="1">
      <c r="A69" s="324"/>
      <c r="B69" s="332"/>
      <c r="C69" s="292" t="s">
        <v>80</v>
      </c>
      <c r="D69" s="110" t="s">
        <v>115</v>
      </c>
      <c r="E69" s="255">
        <v>68205</v>
      </c>
      <c r="F69" s="241"/>
      <c r="G69" s="256"/>
      <c r="H69" s="256"/>
      <c r="I69" s="253"/>
      <c r="J69" s="257"/>
      <c r="K69" s="257"/>
      <c r="L69" s="257"/>
      <c r="M69" s="390">
        <f t="shared" si="3"/>
        <v>0</v>
      </c>
      <c r="N69"/>
      <c r="O69"/>
      <c r="P69"/>
      <c r="Q69"/>
    </row>
    <row r="70" spans="1:17" s="1" customFormat="1" ht="30" customHeight="1">
      <c r="A70" s="133">
        <v>754</v>
      </c>
      <c r="B70" s="96"/>
      <c r="C70" s="290" t="s">
        <v>24</v>
      </c>
      <c r="D70" s="96"/>
      <c r="E70" s="250">
        <f>SUM(E71+E76+E78)</f>
        <v>4343199</v>
      </c>
      <c r="F70" s="252">
        <f t="shared" si="7"/>
        <v>5032000</v>
      </c>
      <c r="G70" s="250">
        <f aca="true" t="shared" si="25" ref="G70:L70">SUM(G71+G76+G78)</f>
        <v>150000</v>
      </c>
      <c r="H70" s="250">
        <f t="shared" si="25"/>
        <v>0</v>
      </c>
      <c r="I70" s="250">
        <f t="shared" si="25"/>
        <v>4732000</v>
      </c>
      <c r="J70" s="250">
        <f t="shared" si="25"/>
        <v>0</v>
      </c>
      <c r="K70" s="250">
        <f t="shared" si="25"/>
        <v>150000</v>
      </c>
      <c r="L70" s="250">
        <f t="shared" si="25"/>
        <v>150000</v>
      </c>
      <c r="M70" s="390">
        <f t="shared" si="3"/>
        <v>1.1585930094384347</v>
      </c>
      <c r="N70"/>
      <c r="O70"/>
      <c r="P70"/>
      <c r="Q70"/>
    </row>
    <row r="71" spans="1:17" s="3" customFormat="1" ht="27" customHeight="1">
      <c r="A71" s="324"/>
      <c r="B71" s="104">
        <v>75411</v>
      </c>
      <c r="C71" s="287" t="s">
        <v>25</v>
      </c>
      <c r="D71" s="100"/>
      <c r="E71" s="254">
        <f>SUM(E72:E75)</f>
        <v>4179300</v>
      </c>
      <c r="F71" s="245">
        <f t="shared" si="7"/>
        <v>4882000</v>
      </c>
      <c r="G71" s="254">
        <f aca="true" t="shared" si="26" ref="G71:L71">SUM(G72:G75)</f>
        <v>0</v>
      </c>
      <c r="H71" s="254">
        <f t="shared" si="26"/>
        <v>0</v>
      </c>
      <c r="I71" s="254">
        <f t="shared" si="26"/>
        <v>4732000</v>
      </c>
      <c r="J71" s="254">
        <f t="shared" si="26"/>
        <v>0</v>
      </c>
      <c r="K71" s="254">
        <f t="shared" si="26"/>
        <v>150000</v>
      </c>
      <c r="L71" s="254">
        <f t="shared" si="26"/>
        <v>150000</v>
      </c>
      <c r="M71" s="390">
        <f t="shared" si="3"/>
        <v>1.1681382049625535</v>
      </c>
      <c r="N71"/>
      <c r="O71"/>
      <c r="P71"/>
      <c r="Q71"/>
    </row>
    <row r="72" spans="1:13" ht="68.25" customHeight="1">
      <c r="A72" s="325"/>
      <c r="B72" s="328"/>
      <c r="C72" s="285" t="s">
        <v>75</v>
      </c>
      <c r="D72" s="113" t="s">
        <v>111</v>
      </c>
      <c r="E72" s="240">
        <v>4114300</v>
      </c>
      <c r="F72" s="241">
        <f t="shared" si="7"/>
        <v>4732000</v>
      </c>
      <c r="G72" s="258"/>
      <c r="H72" s="258"/>
      <c r="I72" s="253">
        <v>4732000</v>
      </c>
      <c r="J72" s="259"/>
      <c r="K72" s="259"/>
      <c r="L72" s="259"/>
      <c r="M72" s="390">
        <f t="shared" si="3"/>
        <v>1.1501348953649466</v>
      </c>
    </row>
    <row r="73" spans="1:13" ht="66.75" customHeight="1">
      <c r="A73" s="325"/>
      <c r="B73" s="328"/>
      <c r="C73" s="289" t="s">
        <v>97</v>
      </c>
      <c r="D73" s="113" t="s">
        <v>119</v>
      </c>
      <c r="E73" s="240">
        <v>50000</v>
      </c>
      <c r="F73" s="241">
        <f t="shared" si="7"/>
        <v>150000</v>
      </c>
      <c r="G73" s="258"/>
      <c r="H73" s="258"/>
      <c r="I73" s="253"/>
      <c r="J73" s="259"/>
      <c r="K73" s="258">
        <v>150000</v>
      </c>
      <c r="L73" s="258">
        <v>150000</v>
      </c>
      <c r="M73" s="390">
        <f t="shared" si="3"/>
        <v>3</v>
      </c>
    </row>
    <row r="74" spans="1:13" ht="66.75" customHeight="1">
      <c r="A74" s="325"/>
      <c r="B74" s="328"/>
      <c r="C74" s="293" t="s">
        <v>279</v>
      </c>
      <c r="D74" s="236" t="s">
        <v>280</v>
      </c>
      <c r="E74" s="240">
        <v>5000</v>
      </c>
      <c r="F74" s="241"/>
      <c r="G74" s="258"/>
      <c r="H74" s="258"/>
      <c r="I74" s="253"/>
      <c r="J74" s="259"/>
      <c r="K74" s="259"/>
      <c r="L74" s="259"/>
      <c r="M74" s="390">
        <f t="shared" si="3"/>
        <v>0</v>
      </c>
    </row>
    <row r="75" spans="1:13" ht="66.75" customHeight="1">
      <c r="A75" s="325"/>
      <c r="B75" s="328"/>
      <c r="C75" s="293" t="s">
        <v>281</v>
      </c>
      <c r="D75" s="236" t="s">
        <v>282</v>
      </c>
      <c r="E75" s="240">
        <v>10000</v>
      </c>
      <c r="F75" s="241"/>
      <c r="G75" s="258"/>
      <c r="H75" s="258"/>
      <c r="I75" s="253"/>
      <c r="J75" s="259"/>
      <c r="K75" s="259"/>
      <c r="L75" s="259"/>
      <c r="M75" s="390">
        <f t="shared" si="3"/>
        <v>0</v>
      </c>
    </row>
    <row r="76" spans="1:17" s="3" customFormat="1" ht="15">
      <c r="A76" s="324"/>
      <c r="B76" s="104">
        <v>75416</v>
      </c>
      <c r="C76" s="287" t="s">
        <v>26</v>
      </c>
      <c r="D76" s="100"/>
      <c r="E76" s="254">
        <f aca="true" t="shared" si="27" ref="E76:J76">SUM(E77)</f>
        <v>150000</v>
      </c>
      <c r="F76" s="245">
        <f t="shared" si="7"/>
        <v>150000</v>
      </c>
      <c r="G76" s="254">
        <f t="shared" si="27"/>
        <v>150000</v>
      </c>
      <c r="H76" s="254">
        <f t="shared" si="27"/>
        <v>0</v>
      </c>
      <c r="I76" s="254">
        <f t="shared" si="27"/>
        <v>0</v>
      </c>
      <c r="J76" s="254">
        <f t="shared" si="27"/>
        <v>0</v>
      </c>
      <c r="K76" s="254"/>
      <c r="L76" s="254"/>
      <c r="M76" s="390">
        <f t="shared" si="3"/>
        <v>1</v>
      </c>
      <c r="N76"/>
      <c r="O76"/>
      <c r="P76"/>
      <c r="Q76"/>
    </row>
    <row r="77" spans="1:13" ht="25.5">
      <c r="A77" s="325"/>
      <c r="B77" s="328"/>
      <c r="C77" s="289" t="s">
        <v>79</v>
      </c>
      <c r="D77" s="113" t="s">
        <v>114</v>
      </c>
      <c r="E77" s="240">
        <v>150000</v>
      </c>
      <c r="F77" s="241">
        <f t="shared" si="7"/>
        <v>150000</v>
      </c>
      <c r="G77" s="260">
        <v>150000</v>
      </c>
      <c r="H77" s="261"/>
      <c r="I77" s="259"/>
      <c r="J77" s="259"/>
      <c r="K77" s="259"/>
      <c r="L77" s="259"/>
      <c r="M77" s="390">
        <f aca="true" t="shared" si="28" ref="M77:M139">F77/E77</f>
        <v>1</v>
      </c>
    </row>
    <row r="78" spans="1:13" ht="15">
      <c r="A78" s="325"/>
      <c r="B78" s="329">
        <v>75495</v>
      </c>
      <c r="C78" s="291" t="s">
        <v>5</v>
      </c>
      <c r="D78" s="156"/>
      <c r="E78" s="239">
        <f aca="true" t="shared" si="29" ref="E78:J78">SUM(E79)</f>
        <v>13899</v>
      </c>
      <c r="F78" s="245">
        <f t="shared" si="7"/>
        <v>0</v>
      </c>
      <c r="G78" s="239">
        <f t="shared" si="29"/>
        <v>0</v>
      </c>
      <c r="H78" s="239">
        <f t="shared" si="29"/>
        <v>0</v>
      </c>
      <c r="I78" s="239">
        <f t="shared" si="29"/>
        <v>0</v>
      </c>
      <c r="J78" s="239">
        <f t="shared" si="29"/>
        <v>0</v>
      </c>
      <c r="K78" s="239"/>
      <c r="L78" s="239"/>
      <c r="M78" s="390">
        <f t="shared" si="28"/>
        <v>0</v>
      </c>
    </row>
    <row r="79" spans="1:13" ht="15">
      <c r="A79" s="325"/>
      <c r="B79" s="328"/>
      <c r="C79" s="285" t="s">
        <v>10</v>
      </c>
      <c r="D79" s="113" t="s">
        <v>105</v>
      </c>
      <c r="E79" s="240">
        <v>13899</v>
      </c>
      <c r="F79" s="241">
        <f t="shared" si="7"/>
        <v>0</v>
      </c>
      <c r="G79" s="260"/>
      <c r="H79" s="261"/>
      <c r="I79" s="259">
        <v>0</v>
      </c>
      <c r="J79" s="259"/>
      <c r="K79" s="259"/>
      <c r="L79" s="259"/>
      <c r="M79" s="390">
        <f t="shared" si="28"/>
        <v>0</v>
      </c>
    </row>
    <row r="80" spans="1:17" s="1" customFormat="1" ht="63.75">
      <c r="A80" s="133">
        <v>756</v>
      </c>
      <c r="B80" s="96"/>
      <c r="C80" s="290" t="s">
        <v>167</v>
      </c>
      <c r="D80" s="96"/>
      <c r="E80" s="250">
        <f aca="true" t="shared" si="30" ref="E80:J80">SUM(E81+E84+E90+E101+E107+E109+E112)</f>
        <v>62819849</v>
      </c>
      <c r="F80" s="252">
        <f t="shared" si="7"/>
        <v>65972408</v>
      </c>
      <c r="G80" s="250">
        <f t="shared" si="30"/>
        <v>65758566</v>
      </c>
      <c r="H80" s="250">
        <f t="shared" si="30"/>
        <v>0</v>
      </c>
      <c r="I80" s="250">
        <f t="shared" si="30"/>
        <v>213842</v>
      </c>
      <c r="J80" s="250">
        <f t="shared" si="30"/>
        <v>0</v>
      </c>
      <c r="K80" s="250"/>
      <c r="L80" s="250"/>
      <c r="M80" s="390">
        <f t="shared" si="28"/>
        <v>1.0501841225374484</v>
      </c>
      <c r="N80"/>
      <c r="O80"/>
      <c r="P80"/>
      <c r="Q80"/>
    </row>
    <row r="81" spans="1:17" s="3" customFormat="1" ht="25.5">
      <c r="A81" s="324"/>
      <c r="B81" s="104">
        <v>75601</v>
      </c>
      <c r="C81" s="287" t="s">
        <v>27</v>
      </c>
      <c r="D81" s="100"/>
      <c r="E81" s="254">
        <f aca="true" t="shared" si="31" ref="E81:J81">SUM(E82:E83)</f>
        <v>285000</v>
      </c>
      <c r="F81" s="245">
        <f t="shared" si="7"/>
        <v>305000</v>
      </c>
      <c r="G81" s="254">
        <f t="shared" si="31"/>
        <v>305000</v>
      </c>
      <c r="H81" s="254">
        <f t="shared" si="31"/>
        <v>0</v>
      </c>
      <c r="I81" s="254">
        <f t="shared" si="31"/>
        <v>0</v>
      </c>
      <c r="J81" s="254">
        <f t="shared" si="31"/>
        <v>0</v>
      </c>
      <c r="K81" s="254"/>
      <c r="L81" s="254"/>
      <c r="M81" s="390">
        <f t="shared" si="28"/>
        <v>1.0701754385964912</v>
      </c>
      <c r="N81"/>
      <c r="O81"/>
      <c r="P81"/>
      <c r="Q81"/>
    </row>
    <row r="82" spans="1:13" ht="39" customHeight="1">
      <c r="A82" s="325"/>
      <c r="B82" s="328"/>
      <c r="C82" s="289" t="s">
        <v>81</v>
      </c>
      <c r="D82" s="113" t="s">
        <v>120</v>
      </c>
      <c r="E82" s="240">
        <v>280000</v>
      </c>
      <c r="F82" s="241">
        <f aca="true" t="shared" si="32" ref="F82:F147">SUM(G82:K82)</f>
        <v>300000</v>
      </c>
      <c r="G82" s="253">
        <v>300000</v>
      </c>
      <c r="H82" s="246"/>
      <c r="I82" s="244"/>
      <c r="J82" s="244"/>
      <c r="K82" s="244"/>
      <c r="L82" s="244"/>
      <c r="M82" s="390">
        <f t="shared" si="28"/>
        <v>1.0714285714285714</v>
      </c>
    </row>
    <row r="83" spans="1:13" ht="27.75" customHeight="1">
      <c r="A83" s="325"/>
      <c r="B83" s="328"/>
      <c r="C83" s="289" t="s">
        <v>78</v>
      </c>
      <c r="D83" s="113" t="s">
        <v>110</v>
      </c>
      <c r="E83" s="240">
        <v>5000</v>
      </c>
      <c r="F83" s="241">
        <f t="shared" si="32"/>
        <v>5000</v>
      </c>
      <c r="G83" s="253">
        <v>5000</v>
      </c>
      <c r="H83" s="246"/>
      <c r="I83" s="244"/>
      <c r="J83" s="244"/>
      <c r="K83" s="244"/>
      <c r="L83" s="244"/>
      <c r="M83" s="390">
        <f t="shared" si="28"/>
        <v>1</v>
      </c>
    </row>
    <row r="84" spans="1:17" s="3" customFormat="1" ht="66.75" customHeight="1">
      <c r="A84" s="324"/>
      <c r="B84" s="104">
        <v>75615</v>
      </c>
      <c r="C84" s="287" t="s">
        <v>193</v>
      </c>
      <c r="D84" s="100"/>
      <c r="E84" s="254">
        <f aca="true" t="shared" si="33" ref="E84:J84">SUM(E85:E89)</f>
        <v>15520704</v>
      </c>
      <c r="F84" s="245">
        <f t="shared" si="32"/>
        <v>15091089</v>
      </c>
      <c r="G84" s="254">
        <f t="shared" si="33"/>
        <v>14877247</v>
      </c>
      <c r="H84" s="254">
        <f t="shared" si="33"/>
        <v>0</v>
      </c>
      <c r="I84" s="254">
        <f t="shared" si="33"/>
        <v>213842</v>
      </c>
      <c r="J84" s="254">
        <f t="shared" si="33"/>
        <v>0</v>
      </c>
      <c r="K84" s="254"/>
      <c r="L84" s="254"/>
      <c r="M84" s="390">
        <f t="shared" si="28"/>
        <v>0.9723198767272412</v>
      </c>
      <c r="N84"/>
      <c r="O84"/>
      <c r="P84"/>
      <c r="Q84"/>
    </row>
    <row r="85" spans="1:13" ht="15.75" customHeight="1">
      <c r="A85" s="325"/>
      <c r="B85" s="328"/>
      <c r="C85" s="289" t="s">
        <v>28</v>
      </c>
      <c r="D85" s="113" t="s">
        <v>121</v>
      </c>
      <c r="E85" s="240">
        <v>12987102</v>
      </c>
      <c r="F85" s="241">
        <f t="shared" si="32"/>
        <v>13740150</v>
      </c>
      <c r="G85" s="258">
        <v>13740150</v>
      </c>
      <c r="H85" s="246"/>
      <c r="I85" s="259"/>
      <c r="J85" s="259"/>
      <c r="K85" s="259"/>
      <c r="L85" s="259"/>
      <c r="M85" s="390">
        <f t="shared" si="28"/>
        <v>1.0579842985756176</v>
      </c>
    </row>
    <row r="86" spans="1:13" ht="15" customHeight="1">
      <c r="A86" s="325"/>
      <c r="B86" s="328"/>
      <c r="C86" s="289" t="s">
        <v>31</v>
      </c>
      <c r="D86" s="113" t="s">
        <v>124</v>
      </c>
      <c r="E86" s="240">
        <v>59</v>
      </c>
      <c r="F86" s="241">
        <f t="shared" si="32"/>
        <v>97</v>
      </c>
      <c r="G86" s="258">
        <v>97</v>
      </c>
      <c r="H86" s="246"/>
      <c r="I86" s="259"/>
      <c r="J86" s="259"/>
      <c r="K86" s="259"/>
      <c r="L86" s="259"/>
      <c r="M86" s="390">
        <f t="shared" si="28"/>
        <v>1.6440677966101696</v>
      </c>
    </row>
    <row r="87" spans="1:13" ht="15" customHeight="1">
      <c r="A87" s="325"/>
      <c r="B87" s="328"/>
      <c r="C87" s="289" t="s">
        <v>29</v>
      </c>
      <c r="D87" s="113" t="s">
        <v>122</v>
      </c>
      <c r="E87" s="240">
        <v>460097</v>
      </c>
      <c r="F87" s="241">
        <f t="shared" si="32"/>
        <v>477000</v>
      </c>
      <c r="G87" s="258">
        <v>477000</v>
      </c>
      <c r="H87" s="246"/>
      <c r="I87" s="259"/>
      <c r="J87" s="259"/>
      <c r="K87" s="259"/>
      <c r="L87" s="259"/>
      <c r="M87" s="390">
        <f t="shared" si="28"/>
        <v>1.0367379052678023</v>
      </c>
    </row>
    <row r="88" spans="1:13" ht="14.25" customHeight="1">
      <c r="A88" s="325"/>
      <c r="B88" s="328"/>
      <c r="C88" s="289" t="s">
        <v>30</v>
      </c>
      <c r="D88" s="113" t="s">
        <v>123</v>
      </c>
      <c r="E88" s="240">
        <v>1883446</v>
      </c>
      <c r="F88" s="241">
        <f t="shared" si="32"/>
        <v>660000</v>
      </c>
      <c r="G88" s="258">
        <v>660000</v>
      </c>
      <c r="H88" s="246"/>
      <c r="I88" s="259"/>
      <c r="J88" s="259"/>
      <c r="K88" s="259"/>
      <c r="L88" s="259"/>
      <c r="M88" s="390">
        <f t="shared" si="28"/>
        <v>0.3504215146067368</v>
      </c>
    </row>
    <row r="89" spans="1:13" ht="25.5">
      <c r="A89" s="325"/>
      <c r="B89" s="328"/>
      <c r="C89" s="293" t="s">
        <v>283</v>
      </c>
      <c r="D89" s="113" t="s">
        <v>284</v>
      </c>
      <c r="E89" s="240">
        <v>190000</v>
      </c>
      <c r="F89" s="241">
        <f t="shared" si="32"/>
        <v>213842</v>
      </c>
      <c r="G89" s="260"/>
      <c r="H89" s="260"/>
      <c r="I89" s="253">
        <v>213842</v>
      </c>
      <c r="J89" s="259"/>
      <c r="K89" s="259"/>
      <c r="L89" s="259"/>
      <c r="M89" s="390">
        <f t="shared" si="28"/>
        <v>1.1254842105263159</v>
      </c>
    </row>
    <row r="90" spans="1:13" ht="72" customHeight="1">
      <c r="A90" s="325"/>
      <c r="B90" s="329">
        <v>75616</v>
      </c>
      <c r="C90" s="287" t="s">
        <v>216</v>
      </c>
      <c r="D90" s="156"/>
      <c r="E90" s="239">
        <f aca="true" t="shared" si="34" ref="E90:J90">SUM(E91:E100)</f>
        <v>6670333</v>
      </c>
      <c r="F90" s="245">
        <f t="shared" si="32"/>
        <v>7510850</v>
      </c>
      <c r="G90" s="239">
        <f t="shared" si="34"/>
        <v>7510850</v>
      </c>
      <c r="H90" s="239">
        <f t="shared" si="34"/>
        <v>0</v>
      </c>
      <c r="I90" s="239">
        <f t="shared" si="34"/>
        <v>0</v>
      </c>
      <c r="J90" s="239">
        <f t="shared" si="34"/>
        <v>0</v>
      </c>
      <c r="K90" s="239"/>
      <c r="L90" s="239"/>
      <c r="M90" s="390">
        <f t="shared" si="28"/>
        <v>1.1260082517619434</v>
      </c>
    </row>
    <row r="91" spans="1:13" ht="14.25" customHeight="1">
      <c r="A91" s="325"/>
      <c r="B91" s="328"/>
      <c r="C91" s="289" t="s">
        <v>28</v>
      </c>
      <c r="D91" s="113" t="s">
        <v>121</v>
      </c>
      <c r="E91" s="240">
        <v>4367983</v>
      </c>
      <c r="F91" s="241">
        <f t="shared" si="32"/>
        <v>4788544</v>
      </c>
      <c r="G91" s="258">
        <v>4788544</v>
      </c>
      <c r="H91" s="246"/>
      <c r="I91" s="261"/>
      <c r="J91" s="259"/>
      <c r="K91" s="259"/>
      <c r="L91" s="259"/>
      <c r="M91" s="390">
        <f t="shared" si="28"/>
        <v>1.0962826549462303</v>
      </c>
    </row>
    <row r="92" spans="1:13" ht="14.25" customHeight="1">
      <c r="A92" s="325"/>
      <c r="B92" s="328"/>
      <c r="C92" s="289" t="s">
        <v>31</v>
      </c>
      <c r="D92" s="113" t="s">
        <v>124</v>
      </c>
      <c r="E92" s="240">
        <v>66618</v>
      </c>
      <c r="F92" s="241">
        <f t="shared" si="32"/>
        <v>95000</v>
      </c>
      <c r="G92" s="258">
        <v>95000</v>
      </c>
      <c r="H92" s="246"/>
      <c r="I92" s="261"/>
      <c r="J92" s="259"/>
      <c r="K92" s="259"/>
      <c r="L92" s="259"/>
      <c r="M92" s="390">
        <f t="shared" si="28"/>
        <v>1.4260410099372542</v>
      </c>
    </row>
    <row r="93" spans="1:13" ht="12.75" customHeight="1">
      <c r="A93" s="325"/>
      <c r="B93" s="328"/>
      <c r="C93" s="289" t="s">
        <v>32</v>
      </c>
      <c r="D93" s="113" t="s">
        <v>125</v>
      </c>
      <c r="E93" s="240">
        <v>300</v>
      </c>
      <c r="F93" s="241">
        <f t="shared" si="32"/>
        <v>306</v>
      </c>
      <c r="G93" s="258">
        <v>306</v>
      </c>
      <c r="H93" s="246"/>
      <c r="I93" s="261"/>
      <c r="J93" s="259"/>
      <c r="K93" s="259"/>
      <c r="L93" s="259"/>
      <c r="M93" s="390">
        <f t="shared" si="28"/>
        <v>1.02</v>
      </c>
    </row>
    <row r="94" spans="1:13" ht="13.5" customHeight="1">
      <c r="A94" s="325"/>
      <c r="B94" s="328"/>
      <c r="C94" s="289" t="s">
        <v>29</v>
      </c>
      <c r="D94" s="113" t="s">
        <v>122</v>
      </c>
      <c r="E94" s="240">
        <v>841432</v>
      </c>
      <c r="F94" s="241">
        <f t="shared" si="32"/>
        <v>819000</v>
      </c>
      <c r="G94" s="258">
        <v>819000</v>
      </c>
      <c r="H94" s="246"/>
      <c r="I94" s="261"/>
      <c r="J94" s="259"/>
      <c r="K94" s="259"/>
      <c r="L94" s="259"/>
      <c r="M94" s="390">
        <f t="shared" si="28"/>
        <v>0.9733406858783598</v>
      </c>
    </row>
    <row r="95" spans="1:13" ht="14.25" customHeight="1">
      <c r="A95" s="325"/>
      <c r="B95" s="328"/>
      <c r="C95" s="289" t="s">
        <v>33</v>
      </c>
      <c r="D95" s="113" t="s">
        <v>126</v>
      </c>
      <c r="E95" s="240">
        <v>100000</v>
      </c>
      <c r="F95" s="241">
        <f t="shared" si="32"/>
        <v>200000</v>
      </c>
      <c r="G95" s="258">
        <v>200000</v>
      </c>
      <c r="H95" s="246"/>
      <c r="I95" s="261"/>
      <c r="J95" s="259"/>
      <c r="K95" s="259"/>
      <c r="L95" s="259"/>
      <c r="M95" s="390">
        <f t="shared" si="28"/>
        <v>2</v>
      </c>
    </row>
    <row r="96" spans="1:13" ht="13.5" customHeight="1">
      <c r="A96" s="325"/>
      <c r="B96" s="328"/>
      <c r="C96" s="289" t="s">
        <v>82</v>
      </c>
      <c r="D96" s="113" t="s">
        <v>127</v>
      </c>
      <c r="E96" s="240">
        <v>82000</v>
      </c>
      <c r="F96" s="241">
        <f t="shared" si="32"/>
        <v>144000</v>
      </c>
      <c r="G96" s="258">
        <v>144000</v>
      </c>
      <c r="H96" s="246"/>
      <c r="I96" s="261"/>
      <c r="J96" s="259"/>
      <c r="K96" s="259"/>
      <c r="L96" s="259"/>
      <c r="M96" s="390">
        <f t="shared" si="28"/>
        <v>1.7560975609756098</v>
      </c>
    </row>
    <row r="97" spans="1:13" ht="16.5" customHeight="1">
      <c r="A97" s="325"/>
      <c r="B97" s="328"/>
      <c r="C97" s="289" t="s">
        <v>83</v>
      </c>
      <c r="D97" s="113" t="s">
        <v>128</v>
      </c>
      <c r="E97" s="240">
        <v>460000</v>
      </c>
      <c r="F97" s="241">
        <f t="shared" si="32"/>
        <v>460000</v>
      </c>
      <c r="G97" s="258">
        <v>460000</v>
      </c>
      <c r="H97" s="246"/>
      <c r="I97" s="261"/>
      <c r="J97" s="259"/>
      <c r="K97" s="259"/>
      <c r="L97" s="259"/>
      <c r="M97" s="390">
        <f t="shared" si="28"/>
        <v>1</v>
      </c>
    </row>
    <row r="98" spans="1:13" ht="28.5" customHeight="1">
      <c r="A98" s="325"/>
      <c r="B98" s="328"/>
      <c r="C98" s="289" t="s">
        <v>84</v>
      </c>
      <c r="D98" s="113" t="s">
        <v>129</v>
      </c>
      <c r="E98" s="240">
        <v>95000</v>
      </c>
      <c r="F98" s="244">
        <f t="shared" si="32"/>
        <v>0</v>
      </c>
      <c r="G98" s="259"/>
      <c r="H98" s="246"/>
      <c r="I98" s="261"/>
      <c r="J98" s="259"/>
      <c r="K98" s="259"/>
      <c r="L98" s="259"/>
      <c r="M98" s="390">
        <f t="shared" si="28"/>
        <v>0</v>
      </c>
    </row>
    <row r="99" spans="1:13" ht="17.25" customHeight="1">
      <c r="A99" s="325"/>
      <c r="B99" s="328"/>
      <c r="C99" s="289" t="s">
        <v>30</v>
      </c>
      <c r="D99" s="113" t="s">
        <v>123</v>
      </c>
      <c r="E99" s="240">
        <v>653000</v>
      </c>
      <c r="F99" s="241">
        <f t="shared" si="32"/>
        <v>1000000</v>
      </c>
      <c r="G99" s="258">
        <v>1000000</v>
      </c>
      <c r="H99" s="246"/>
      <c r="I99" s="261"/>
      <c r="J99" s="259"/>
      <c r="K99" s="259"/>
      <c r="L99" s="259"/>
      <c r="M99" s="390">
        <f t="shared" si="28"/>
        <v>1.5313935681470139</v>
      </c>
    </row>
    <row r="100" spans="1:13" ht="27.75" customHeight="1">
      <c r="A100" s="325"/>
      <c r="B100" s="328"/>
      <c r="C100" s="289" t="s">
        <v>78</v>
      </c>
      <c r="D100" s="113" t="s">
        <v>110</v>
      </c>
      <c r="E100" s="240">
        <v>4000</v>
      </c>
      <c r="F100" s="241">
        <f t="shared" si="32"/>
        <v>4000</v>
      </c>
      <c r="G100" s="258">
        <v>4000</v>
      </c>
      <c r="H100" s="246"/>
      <c r="I100" s="261"/>
      <c r="J100" s="259"/>
      <c r="K100" s="259"/>
      <c r="L100" s="259"/>
      <c r="M100" s="390">
        <f t="shared" si="28"/>
        <v>1</v>
      </c>
    </row>
    <row r="101" spans="1:17" s="3" customFormat="1" ht="38.25">
      <c r="A101" s="324"/>
      <c r="B101" s="104">
        <v>75618</v>
      </c>
      <c r="C101" s="287" t="s">
        <v>98</v>
      </c>
      <c r="D101" s="100"/>
      <c r="E101" s="254">
        <f aca="true" t="shared" si="35" ref="E101:J101">SUM(E102:E106)</f>
        <v>3352000</v>
      </c>
      <c r="F101" s="245">
        <f t="shared" si="32"/>
        <v>3660000</v>
      </c>
      <c r="G101" s="254">
        <f t="shared" si="35"/>
        <v>3660000</v>
      </c>
      <c r="H101" s="254">
        <f t="shared" si="35"/>
        <v>0</v>
      </c>
      <c r="I101" s="254">
        <f t="shared" si="35"/>
        <v>0</v>
      </c>
      <c r="J101" s="254">
        <f t="shared" si="35"/>
        <v>0</v>
      </c>
      <c r="K101" s="254"/>
      <c r="L101" s="254"/>
      <c r="M101" s="390">
        <f t="shared" si="28"/>
        <v>1.0918854415274464</v>
      </c>
      <c r="N101"/>
      <c r="O101"/>
      <c r="P101"/>
      <c r="Q101"/>
    </row>
    <row r="102" spans="1:14" ht="14.25" customHeight="1">
      <c r="A102" s="325"/>
      <c r="B102" s="328"/>
      <c r="C102" s="289" t="s">
        <v>34</v>
      </c>
      <c r="D102" s="113" t="s">
        <v>130</v>
      </c>
      <c r="E102" s="240">
        <v>1150000</v>
      </c>
      <c r="F102" s="241">
        <f t="shared" si="32"/>
        <v>1300000</v>
      </c>
      <c r="G102" s="258">
        <v>1300000</v>
      </c>
      <c r="H102" s="246"/>
      <c r="I102" s="259"/>
      <c r="J102" s="259"/>
      <c r="K102" s="259"/>
      <c r="L102" s="259"/>
      <c r="M102" s="390">
        <f t="shared" si="28"/>
        <v>1.1304347826086956</v>
      </c>
      <c r="N102" s="28"/>
    </row>
    <row r="103" spans="1:14" ht="14.25" customHeight="1">
      <c r="A103" s="325"/>
      <c r="B103" s="328"/>
      <c r="C103" s="289" t="s">
        <v>21</v>
      </c>
      <c r="D103" s="113" t="s">
        <v>116</v>
      </c>
      <c r="E103" s="240">
        <v>980000</v>
      </c>
      <c r="F103" s="241">
        <f t="shared" si="32"/>
        <v>1100000</v>
      </c>
      <c r="G103" s="258">
        <v>1100000</v>
      </c>
      <c r="H103" s="246"/>
      <c r="I103" s="259"/>
      <c r="J103" s="259"/>
      <c r="K103" s="259"/>
      <c r="L103" s="259"/>
      <c r="M103" s="390">
        <f t="shared" si="28"/>
        <v>1.1224489795918366</v>
      </c>
      <c r="N103" s="28"/>
    </row>
    <row r="104" spans="1:14" ht="38.25">
      <c r="A104" s="325"/>
      <c r="B104" s="328"/>
      <c r="C104" s="289" t="s">
        <v>272</v>
      </c>
      <c r="D104" s="113" t="s">
        <v>103</v>
      </c>
      <c r="E104" s="240">
        <v>452000</v>
      </c>
      <c r="F104" s="241">
        <f t="shared" si="32"/>
        <v>490000</v>
      </c>
      <c r="G104" s="258">
        <v>490000</v>
      </c>
      <c r="H104" s="246"/>
      <c r="I104" s="259"/>
      <c r="J104" s="259"/>
      <c r="K104" s="259"/>
      <c r="L104" s="259"/>
      <c r="M104" s="390">
        <f t="shared" si="28"/>
        <v>1.084070796460177</v>
      </c>
      <c r="N104" s="28"/>
    </row>
    <row r="105" spans="1:14" ht="15.75">
      <c r="A105" s="325"/>
      <c r="B105" s="328"/>
      <c r="C105" s="288" t="s">
        <v>285</v>
      </c>
      <c r="D105" s="235" t="s">
        <v>286</v>
      </c>
      <c r="E105" s="240">
        <v>20000</v>
      </c>
      <c r="F105" s="241">
        <f t="shared" si="32"/>
        <v>20000</v>
      </c>
      <c r="G105" s="258">
        <v>20000</v>
      </c>
      <c r="H105" s="246"/>
      <c r="I105" s="259"/>
      <c r="J105" s="259"/>
      <c r="K105" s="259"/>
      <c r="L105" s="259"/>
      <c r="M105" s="390">
        <f t="shared" si="28"/>
        <v>1</v>
      </c>
      <c r="N105" s="28"/>
    </row>
    <row r="106" spans="1:13" ht="28.5" customHeight="1">
      <c r="A106" s="325"/>
      <c r="B106" s="328"/>
      <c r="C106" s="289" t="s">
        <v>66</v>
      </c>
      <c r="D106" s="113" t="s">
        <v>118</v>
      </c>
      <c r="E106" s="240">
        <v>750000</v>
      </c>
      <c r="F106" s="241">
        <f t="shared" si="32"/>
        <v>750000</v>
      </c>
      <c r="G106" s="258">
        <v>750000</v>
      </c>
      <c r="H106" s="246"/>
      <c r="I106" s="259"/>
      <c r="J106" s="259"/>
      <c r="K106" s="259"/>
      <c r="L106" s="259"/>
      <c r="M106" s="390">
        <f t="shared" si="28"/>
        <v>1</v>
      </c>
    </row>
    <row r="107" spans="1:17" s="3" customFormat="1" ht="18" customHeight="1">
      <c r="A107" s="324"/>
      <c r="B107" s="104">
        <v>75619</v>
      </c>
      <c r="C107" s="287" t="s">
        <v>35</v>
      </c>
      <c r="D107" s="100"/>
      <c r="E107" s="254">
        <f aca="true" t="shared" si="36" ref="E107:J107">SUM(E108)</f>
        <v>131890</v>
      </c>
      <c r="F107" s="245">
        <f t="shared" si="32"/>
        <v>230000</v>
      </c>
      <c r="G107" s="254">
        <f t="shared" si="36"/>
        <v>230000</v>
      </c>
      <c r="H107" s="254">
        <f t="shared" si="36"/>
        <v>0</v>
      </c>
      <c r="I107" s="254">
        <f t="shared" si="36"/>
        <v>0</v>
      </c>
      <c r="J107" s="254">
        <f t="shared" si="36"/>
        <v>0</v>
      </c>
      <c r="K107" s="254"/>
      <c r="L107" s="254"/>
      <c r="M107" s="390">
        <f t="shared" si="28"/>
        <v>1.743877473652286</v>
      </c>
      <c r="N107"/>
      <c r="O107"/>
      <c r="P107"/>
      <c r="Q107"/>
    </row>
    <row r="108" spans="1:13" ht="26.25" customHeight="1">
      <c r="A108" s="325"/>
      <c r="B108" s="328"/>
      <c r="C108" s="289" t="s">
        <v>94</v>
      </c>
      <c r="D108" s="113" t="s">
        <v>110</v>
      </c>
      <c r="E108" s="262">
        <v>131890</v>
      </c>
      <c r="F108" s="241">
        <f t="shared" si="32"/>
        <v>230000</v>
      </c>
      <c r="G108" s="258">
        <v>230000</v>
      </c>
      <c r="H108" s="246"/>
      <c r="I108" s="259"/>
      <c r="J108" s="259"/>
      <c r="K108" s="259"/>
      <c r="L108" s="259"/>
      <c r="M108" s="390">
        <f t="shared" si="28"/>
        <v>1.743877473652286</v>
      </c>
    </row>
    <row r="109" spans="1:17" s="3" customFormat="1" ht="38.25">
      <c r="A109" s="324"/>
      <c r="B109" s="104">
        <v>75621</v>
      </c>
      <c r="C109" s="287" t="s">
        <v>36</v>
      </c>
      <c r="D109" s="100"/>
      <c r="E109" s="254">
        <f aca="true" t="shared" si="37" ref="E109:J109">SUM(E110:E111)</f>
        <v>28815737</v>
      </c>
      <c r="F109" s="245">
        <f t="shared" si="32"/>
        <v>30652340</v>
      </c>
      <c r="G109" s="254">
        <f t="shared" si="37"/>
        <v>30652340</v>
      </c>
      <c r="H109" s="254">
        <f t="shared" si="37"/>
        <v>0</v>
      </c>
      <c r="I109" s="254">
        <f t="shared" si="37"/>
        <v>0</v>
      </c>
      <c r="J109" s="254">
        <f t="shared" si="37"/>
        <v>0</v>
      </c>
      <c r="K109" s="254"/>
      <c r="L109" s="254"/>
      <c r="M109" s="390">
        <f t="shared" si="28"/>
        <v>1.0637361105842964</v>
      </c>
      <c r="N109"/>
      <c r="O109"/>
      <c r="P109"/>
      <c r="Q109"/>
    </row>
    <row r="110" spans="1:13" ht="27" customHeight="1">
      <c r="A110" s="325"/>
      <c r="B110" s="328"/>
      <c r="C110" s="289" t="s">
        <v>37</v>
      </c>
      <c r="D110" s="113" t="s">
        <v>131</v>
      </c>
      <c r="E110" s="240">
        <v>28072037</v>
      </c>
      <c r="F110" s="241">
        <f t="shared" si="32"/>
        <v>29452340</v>
      </c>
      <c r="G110" s="258">
        <v>29452340</v>
      </c>
      <c r="H110" s="246"/>
      <c r="I110" s="259"/>
      <c r="J110" s="259"/>
      <c r="K110" s="259"/>
      <c r="L110" s="259"/>
      <c r="M110" s="390">
        <f t="shared" si="28"/>
        <v>1.0491700335105714</v>
      </c>
    </row>
    <row r="111" spans="1:13" ht="15" customHeight="1">
      <c r="A111" s="325"/>
      <c r="B111" s="328"/>
      <c r="C111" s="289" t="s">
        <v>38</v>
      </c>
      <c r="D111" s="113" t="s">
        <v>132</v>
      </c>
      <c r="E111" s="240">
        <v>743700</v>
      </c>
      <c r="F111" s="263">
        <f t="shared" si="32"/>
        <v>1200000</v>
      </c>
      <c r="G111" s="258">
        <v>1200000</v>
      </c>
      <c r="H111" s="246"/>
      <c r="I111" s="259"/>
      <c r="J111" s="259"/>
      <c r="K111" s="259"/>
      <c r="L111" s="259"/>
      <c r="M111" s="390">
        <f t="shared" si="28"/>
        <v>1.6135538523598225</v>
      </c>
    </row>
    <row r="112" spans="1:17" s="3" customFormat="1" ht="38.25">
      <c r="A112" s="324"/>
      <c r="B112" s="104">
        <v>75622</v>
      </c>
      <c r="C112" s="287" t="s">
        <v>39</v>
      </c>
      <c r="D112" s="100"/>
      <c r="E112" s="254">
        <f aca="true" t="shared" si="38" ref="E112:J112">SUM(E113:E114)</f>
        <v>8044185</v>
      </c>
      <c r="F112" s="245">
        <f t="shared" si="32"/>
        <v>8523129</v>
      </c>
      <c r="G112" s="254">
        <f t="shared" si="38"/>
        <v>8523129</v>
      </c>
      <c r="H112" s="254">
        <f t="shared" si="38"/>
        <v>0</v>
      </c>
      <c r="I112" s="254">
        <f t="shared" si="38"/>
        <v>0</v>
      </c>
      <c r="J112" s="254">
        <f t="shared" si="38"/>
        <v>0</v>
      </c>
      <c r="K112" s="254"/>
      <c r="L112" s="254"/>
      <c r="M112" s="390">
        <f t="shared" si="28"/>
        <v>1.059539157789136</v>
      </c>
      <c r="N112"/>
      <c r="O112"/>
      <c r="P112"/>
      <c r="Q112"/>
    </row>
    <row r="113" spans="1:13" ht="27.75" customHeight="1">
      <c r="A113" s="325"/>
      <c r="B113" s="328"/>
      <c r="C113" s="289" t="s">
        <v>37</v>
      </c>
      <c r="D113" s="113" t="s">
        <v>131</v>
      </c>
      <c r="E113" s="240">
        <v>7944185</v>
      </c>
      <c r="F113" s="241">
        <f t="shared" si="32"/>
        <v>8273129</v>
      </c>
      <c r="G113" s="258">
        <v>8273129</v>
      </c>
      <c r="H113" s="246"/>
      <c r="I113" s="259"/>
      <c r="J113" s="259"/>
      <c r="K113" s="259"/>
      <c r="L113" s="259"/>
      <c r="M113" s="390">
        <f t="shared" si="28"/>
        <v>1.0414068907005565</v>
      </c>
    </row>
    <row r="114" spans="1:14" ht="15.75" customHeight="1">
      <c r="A114" s="325"/>
      <c r="B114" s="328"/>
      <c r="C114" s="289" t="s">
        <v>38</v>
      </c>
      <c r="D114" s="113" t="s">
        <v>132</v>
      </c>
      <c r="E114" s="240">
        <v>100000</v>
      </c>
      <c r="F114" s="241">
        <f t="shared" si="32"/>
        <v>250000</v>
      </c>
      <c r="G114" s="258">
        <v>250000</v>
      </c>
      <c r="H114" s="246"/>
      <c r="I114" s="259"/>
      <c r="J114" s="259"/>
      <c r="K114" s="259"/>
      <c r="L114" s="259"/>
      <c r="M114" s="390">
        <f t="shared" si="28"/>
        <v>2.5</v>
      </c>
      <c r="N114" s="31"/>
    </row>
    <row r="115" spans="1:17" s="1" customFormat="1" ht="15">
      <c r="A115" s="133">
        <v>758</v>
      </c>
      <c r="B115" s="96"/>
      <c r="C115" s="290" t="s">
        <v>40</v>
      </c>
      <c r="D115" s="96"/>
      <c r="E115" s="250">
        <f>SUM(E116+E119+E121+E123+E125+E127+E129)</f>
        <v>74113411</v>
      </c>
      <c r="F115" s="250">
        <f aca="true" t="shared" si="39" ref="F115:L115">SUM(F116+F119+F121+F123+F125+F127+F129)</f>
        <v>76520192</v>
      </c>
      <c r="G115" s="250">
        <f t="shared" si="39"/>
        <v>0</v>
      </c>
      <c r="H115" s="250">
        <f t="shared" si="39"/>
        <v>76520192</v>
      </c>
      <c r="I115" s="250">
        <f t="shared" si="39"/>
        <v>0</v>
      </c>
      <c r="J115" s="250">
        <f t="shared" si="39"/>
        <v>0</v>
      </c>
      <c r="K115" s="250">
        <f t="shared" si="39"/>
        <v>0</v>
      </c>
      <c r="L115" s="250">
        <f t="shared" si="39"/>
        <v>0</v>
      </c>
      <c r="M115" s="390">
        <f t="shared" si="28"/>
        <v>1.03247429807272</v>
      </c>
      <c r="N115"/>
      <c r="O115"/>
      <c r="P115"/>
      <c r="Q115"/>
    </row>
    <row r="116" spans="1:17" s="3" customFormat="1" ht="26.25" customHeight="1">
      <c r="A116" s="324"/>
      <c r="B116" s="104">
        <v>75801</v>
      </c>
      <c r="C116" s="287" t="s">
        <v>70</v>
      </c>
      <c r="D116" s="100"/>
      <c r="E116" s="254">
        <f aca="true" t="shared" si="40" ref="E116:J116">SUM(E117:E118)</f>
        <v>62482113</v>
      </c>
      <c r="F116" s="245">
        <f t="shared" si="32"/>
        <v>64348730</v>
      </c>
      <c r="G116" s="254">
        <f t="shared" si="40"/>
        <v>0</v>
      </c>
      <c r="H116" s="254">
        <f t="shared" si="40"/>
        <v>64348730</v>
      </c>
      <c r="I116" s="254">
        <f t="shared" si="40"/>
        <v>0</v>
      </c>
      <c r="J116" s="254">
        <f t="shared" si="40"/>
        <v>0</v>
      </c>
      <c r="K116" s="254"/>
      <c r="L116" s="254"/>
      <c r="M116" s="390">
        <f t="shared" si="28"/>
        <v>1.0298744218205296</v>
      </c>
      <c r="N116"/>
      <c r="O116"/>
      <c r="P116"/>
      <c r="Q116"/>
    </row>
    <row r="117" spans="1:13" ht="25.5">
      <c r="A117" s="325"/>
      <c r="B117" s="328"/>
      <c r="C117" s="289" t="s">
        <v>85</v>
      </c>
      <c r="D117" s="113" t="s">
        <v>133</v>
      </c>
      <c r="E117" s="240">
        <v>35649271</v>
      </c>
      <c r="F117" s="241">
        <f t="shared" si="32"/>
        <v>36671647</v>
      </c>
      <c r="G117" s="258"/>
      <c r="H117" s="258">
        <v>36671647</v>
      </c>
      <c r="I117" s="259"/>
      <c r="J117" s="259"/>
      <c r="K117" s="259"/>
      <c r="L117" s="259"/>
      <c r="M117" s="390">
        <f t="shared" si="28"/>
        <v>1.0286787351135456</v>
      </c>
    </row>
    <row r="118" spans="1:13" ht="25.5">
      <c r="A118" s="325"/>
      <c r="B118" s="328"/>
      <c r="C118" s="289" t="s">
        <v>86</v>
      </c>
      <c r="D118" s="113" t="s">
        <v>133</v>
      </c>
      <c r="E118" s="240">
        <v>26832842</v>
      </c>
      <c r="F118" s="241">
        <f t="shared" si="32"/>
        <v>27677083</v>
      </c>
      <c r="G118" s="258"/>
      <c r="H118" s="258">
        <v>27677083</v>
      </c>
      <c r="I118" s="259"/>
      <c r="J118" s="259"/>
      <c r="K118" s="259"/>
      <c r="L118" s="259"/>
      <c r="M118" s="390">
        <f t="shared" si="28"/>
        <v>1.031462973620163</v>
      </c>
    </row>
    <row r="119" spans="1:13" ht="25.5">
      <c r="A119" s="325"/>
      <c r="B119" s="104">
        <v>75802</v>
      </c>
      <c r="C119" s="294" t="s">
        <v>287</v>
      </c>
      <c r="D119" s="100"/>
      <c r="E119" s="239">
        <f>SUM(E120)</f>
        <v>1500000</v>
      </c>
      <c r="F119" s="239">
        <f aca="true" t="shared" si="41" ref="F119:L119">SUM(F120)</f>
        <v>0</v>
      </c>
      <c r="G119" s="239">
        <f t="shared" si="41"/>
        <v>0</v>
      </c>
      <c r="H119" s="239">
        <f t="shared" si="41"/>
        <v>0</v>
      </c>
      <c r="I119" s="239">
        <f t="shared" si="41"/>
        <v>0</v>
      </c>
      <c r="J119" s="239">
        <f t="shared" si="41"/>
        <v>0</v>
      </c>
      <c r="K119" s="239">
        <f t="shared" si="41"/>
        <v>0</v>
      </c>
      <c r="L119" s="239">
        <f t="shared" si="41"/>
        <v>0</v>
      </c>
      <c r="M119" s="390">
        <f t="shared" si="28"/>
        <v>0</v>
      </c>
    </row>
    <row r="120" spans="1:13" ht="76.5">
      <c r="A120" s="325"/>
      <c r="B120" s="326"/>
      <c r="C120" s="293" t="s">
        <v>288</v>
      </c>
      <c r="D120" s="236" t="s">
        <v>289</v>
      </c>
      <c r="E120" s="240">
        <v>1500000</v>
      </c>
      <c r="F120" s="241"/>
      <c r="G120" s="258"/>
      <c r="H120" s="258"/>
      <c r="I120" s="259"/>
      <c r="J120" s="259"/>
      <c r="K120" s="259"/>
      <c r="L120" s="259"/>
      <c r="M120" s="390">
        <f t="shared" si="28"/>
        <v>0</v>
      </c>
    </row>
    <row r="121" spans="1:17" s="3" customFormat="1" ht="30" customHeight="1">
      <c r="A121" s="324"/>
      <c r="B121" s="104">
        <v>75803</v>
      </c>
      <c r="C121" s="287" t="s">
        <v>95</v>
      </c>
      <c r="D121" s="100"/>
      <c r="E121" s="254">
        <f aca="true" t="shared" si="42" ref="E121:J121">SUM(E122)</f>
        <v>522503</v>
      </c>
      <c r="F121" s="245">
        <f t="shared" si="32"/>
        <v>939807</v>
      </c>
      <c r="G121" s="254">
        <f t="shared" si="42"/>
        <v>0</v>
      </c>
      <c r="H121" s="254">
        <f t="shared" si="42"/>
        <v>939807</v>
      </c>
      <c r="I121" s="254">
        <f t="shared" si="42"/>
        <v>0</v>
      </c>
      <c r="J121" s="254">
        <f t="shared" si="42"/>
        <v>0</v>
      </c>
      <c r="K121" s="254"/>
      <c r="L121" s="254"/>
      <c r="M121" s="390">
        <f t="shared" si="28"/>
        <v>1.7986633569568022</v>
      </c>
      <c r="N121"/>
      <c r="O121"/>
      <c r="P121"/>
      <c r="Q121"/>
    </row>
    <row r="122" spans="1:13" ht="16.5" customHeight="1">
      <c r="A122" s="325"/>
      <c r="B122" s="328"/>
      <c r="C122" s="289" t="s">
        <v>87</v>
      </c>
      <c r="D122" s="113" t="s">
        <v>133</v>
      </c>
      <c r="E122" s="240">
        <v>522503</v>
      </c>
      <c r="F122" s="241">
        <f t="shared" si="32"/>
        <v>939807</v>
      </c>
      <c r="G122" s="258"/>
      <c r="H122" s="258">
        <v>939807</v>
      </c>
      <c r="I122" s="259"/>
      <c r="J122" s="259"/>
      <c r="K122" s="259"/>
      <c r="L122" s="259"/>
      <c r="M122" s="390">
        <f t="shared" si="28"/>
        <v>1.7986633569568022</v>
      </c>
    </row>
    <row r="123" spans="1:13" ht="27.75" customHeight="1">
      <c r="A123" s="325"/>
      <c r="B123" s="329">
        <v>75807</v>
      </c>
      <c r="C123" s="291" t="s">
        <v>178</v>
      </c>
      <c r="D123" s="156"/>
      <c r="E123" s="239">
        <f aca="true" t="shared" si="43" ref="E123:J123">SUM(E124)</f>
        <v>3686983</v>
      </c>
      <c r="F123" s="245">
        <f t="shared" si="32"/>
        <v>4669036</v>
      </c>
      <c r="G123" s="239">
        <f t="shared" si="43"/>
        <v>0</v>
      </c>
      <c r="H123" s="239">
        <f t="shared" si="43"/>
        <v>4669036</v>
      </c>
      <c r="I123" s="239">
        <f t="shared" si="43"/>
        <v>0</v>
      </c>
      <c r="J123" s="239">
        <f t="shared" si="43"/>
        <v>0</v>
      </c>
      <c r="K123" s="239"/>
      <c r="L123" s="239"/>
      <c r="M123" s="390">
        <f t="shared" si="28"/>
        <v>1.2663568017536289</v>
      </c>
    </row>
    <row r="124" spans="1:13" ht="15.75" customHeight="1">
      <c r="A124" s="325"/>
      <c r="B124" s="328"/>
      <c r="C124" s="289" t="s">
        <v>87</v>
      </c>
      <c r="D124" s="113" t="s">
        <v>133</v>
      </c>
      <c r="E124" s="240">
        <v>3686983</v>
      </c>
      <c r="F124" s="241">
        <f t="shared" si="32"/>
        <v>4669036</v>
      </c>
      <c r="G124" s="258"/>
      <c r="H124" s="258">
        <v>4669036</v>
      </c>
      <c r="I124" s="259"/>
      <c r="J124" s="259"/>
      <c r="K124" s="259"/>
      <c r="L124" s="259"/>
      <c r="M124" s="390">
        <f t="shared" si="28"/>
        <v>1.2663568017536289</v>
      </c>
    </row>
    <row r="125" spans="1:13" ht="15.75" customHeight="1">
      <c r="A125" s="325"/>
      <c r="B125" s="329">
        <v>75814</v>
      </c>
      <c r="C125" s="291" t="s">
        <v>290</v>
      </c>
      <c r="D125" s="156"/>
      <c r="E125" s="239">
        <f>SUM(E126)</f>
        <v>664271</v>
      </c>
      <c r="F125" s="239">
        <f aca="true" t="shared" si="44" ref="F125:L125">SUM(F126)</f>
        <v>0</v>
      </c>
      <c r="G125" s="239">
        <f t="shared" si="44"/>
        <v>0</v>
      </c>
      <c r="H125" s="239">
        <f t="shared" si="44"/>
        <v>0</v>
      </c>
      <c r="I125" s="239">
        <f t="shared" si="44"/>
        <v>0</v>
      </c>
      <c r="J125" s="239">
        <f t="shared" si="44"/>
        <v>0</v>
      </c>
      <c r="K125" s="239">
        <f t="shared" si="44"/>
        <v>0</v>
      </c>
      <c r="L125" s="239">
        <f t="shared" si="44"/>
        <v>0</v>
      </c>
      <c r="M125" s="390">
        <f t="shared" si="28"/>
        <v>0</v>
      </c>
    </row>
    <row r="126" spans="1:13" ht="15.75" customHeight="1">
      <c r="A126" s="325"/>
      <c r="B126" s="328"/>
      <c r="C126" s="289" t="s">
        <v>10</v>
      </c>
      <c r="D126" s="113" t="s">
        <v>105</v>
      </c>
      <c r="E126" s="240">
        <v>664271</v>
      </c>
      <c r="F126" s="241"/>
      <c r="G126" s="258"/>
      <c r="H126" s="258"/>
      <c r="I126" s="259"/>
      <c r="J126" s="259"/>
      <c r="K126" s="259"/>
      <c r="L126" s="259"/>
      <c r="M126" s="390">
        <f t="shared" si="28"/>
        <v>0</v>
      </c>
    </row>
    <row r="127" spans="1:13" ht="27" customHeight="1">
      <c r="A127" s="325"/>
      <c r="B127" s="329">
        <v>75831</v>
      </c>
      <c r="C127" s="291" t="s">
        <v>190</v>
      </c>
      <c r="D127" s="156"/>
      <c r="E127" s="239">
        <f aca="true" t="shared" si="45" ref="E127:J127">SUM(E128)</f>
        <v>2670464</v>
      </c>
      <c r="F127" s="245">
        <f t="shared" si="32"/>
        <v>3233639</v>
      </c>
      <c r="G127" s="239">
        <f t="shared" si="45"/>
        <v>0</v>
      </c>
      <c r="H127" s="239">
        <f t="shared" si="45"/>
        <v>3233639</v>
      </c>
      <c r="I127" s="239">
        <f t="shared" si="45"/>
        <v>0</v>
      </c>
      <c r="J127" s="239">
        <f t="shared" si="45"/>
        <v>0</v>
      </c>
      <c r="K127" s="239"/>
      <c r="L127" s="239"/>
      <c r="M127" s="390">
        <f t="shared" si="28"/>
        <v>1.2108903171883239</v>
      </c>
    </row>
    <row r="128" spans="1:13" ht="15">
      <c r="A128" s="325"/>
      <c r="B128" s="328"/>
      <c r="C128" s="289" t="s">
        <v>87</v>
      </c>
      <c r="D128" s="113" t="s">
        <v>133</v>
      </c>
      <c r="E128" s="240">
        <v>2670464</v>
      </c>
      <c r="F128" s="241">
        <f t="shared" si="32"/>
        <v>3233639</v>
      </c>
      <c r="G128" s="260"/>
      <c r="H128" s="258">
        <v>3233639</v>
      </c>
      <c r="I128" s="259"/>
      <c r="J128" s="259"/>
      <c r="K128" s="259"/>
      <c r="L128" s="259"/>
      <c r="M128" s="390">
        <f t="shared" si="28"/>
        <v>1.2108903171883239</v>
      </c>
    </row>
    <row r="129" spans="1:13" ht="28.5" customHeight="1">
      <c r="A129" s="325"/>
      <c r="B129" s="329">
        <v>75832</v>
      </c>
      <c r="C129" s="291" t="s">
        <v>179</v>
      </c>
      <c r="D129" s="156"/>
      <c r="E129" s="239">
        <f aca="true" t="shared" si="46" ref="E129:J129">SUM(E130)</f>
        <v>2587077</v>
      </c>
      <c r="F129" s="245">
        <f t="shared" si="32"/>
        <v>3328980</v>
      </c>
      <c r="G129" s="239">
        <f t="shared" si="46"/>
        <v>0</v>
      </c>
      <c r="H129" s="239">
        <f t="shared" si="46"/>
        <v>3328980</v>
      </c>
      <c r="I129" s="239">
        <f t="shared" si="46"/>
        <v>0</v>
      </c>
      <c r="J129" s="239">
        <f t="shared" si="46"/>
        <v>0</v>
      </c>
      <c r="K129" s="239"/>
      <c r="L129" s="239"/>
      <c r="M129" s="390">
        <f t="shared" si="28"/>
        <v>1.2867726782001463</v>
      </c>
    </row>
    <row r="130" spans="1:13" ht="15">
      <c r="A130" s="325"/>
      <c r="B130" s="328"/>
      <c r="C130" s="289" t="s">
        <v>87</v>
      </c>
      <c r="D130" s="113" t="s">
        <v>133</v>
      </c>
      <c r="E130" s="240">
        <v>2587077</v>
      </c>
      <c r="F130" s="241">
        <f t="shared" si="32"/>
        <v>3328980</v>
      </c>
      <c r="G130" s="260"/>
      <c r="H130" s="258">
        <v>3328980</v>
      </c>
      <c r="I130" s="259"/>
      <c r="J130" s="259"/>
      <c r="K130" s="259"/>
      <c r="L130" s="259"/>
      <c r="M130" s="390">
        <f t="shared" si="28"/>
        <v>1.2867726782001463</v>
      </c>
    </row>
    <row r="131" spans="1:17" s="1" customFormat="1" ht="15">
      <c r="A131" s="133">
        <v>801</v>
      </c>
      <c r="B131" s="96"/>
      <c r="C131" s="290" t="s">
        <v>41</v>
      </c>
      <c r="D131" s="96"/>
      <c r="E131" s="250">
        <f>SUM(E132+E138+E140+E142+E145+E148+E151+E155+E157)</f>
        <v>662840</v>
      </c>
      <c r="F131" s="250">
        <f aca="true" t="shared" si="47" ref="F131:L131">SUM(F132+F138+F140+F142+F145+F148+F151+F155+F157)</f>
        <v>3047289</v>
      </c>
      <c r="G131" s="250">
        <f t="shared" si="47"/>
        <v>2996289</v>
      </c>
      <c r="H131" s="250">
        <f t="shared" si="47"/>
        <v>0</v>
      </c>
      <c r="I131" s="250">
        <f t="shared" si="47"/>
        <v>51000</v>
      </c>
      <c r="J131" s="250">
        <f t="shared" si="47"/>
        <v>0</v>
      </c>
      <c r="K131" s="250">
        <f t="shared" si="47"/>
        <v>0</v>
      </c>
      <c r="L131" s="250">
        <f t="shared" si="47"/>
        <v>0</v>
      </c>
      <c r="M131" s="390">
        <f t="shared" si="28"/>
        <v>4.597322129020578</v>
      </c>
      <c r="N131"/>
      <c r="O131"/>
      <c r="P131"/>
      <c r="Q131"/>
    </row>
    <row r="132" spans="1:17" s="3" customFormat="1" ht="15">
      <c r="A132" s="324"/>
      <c r="B132" s="104">
        <v>80101</v>
      </c>
      <c r="C132" s="287" t="s">
        <v>42</v>
      </c>
      <c r="D132" s="100"/>
      <c r="E132" s="254">
        <f aca="true" t="shared" si="48" ref="E132:J132">SUM(E133:E137)</f>
        <v>309451</v>
      </c>
      <c r="F132" s="245">
        <f t="shared" si="32"/>
        <v>249794</v>
      </c>
      <c r="G132" s="254">
        <f t="shared" si="48"/>
        <v>249794</v>
      </c>
      <c r="H132" s="254">
        <f t="shared" si="48"/>
        <v>0</v>
      </c>
      <c r="I132" s="254">
        <f t="shared" si="48"/>
        <v>0</v>
      </c>
      <c r="J132" s="254">
        <f t="shared" si="48"/>
        <v>0</v>
      </c>
      <c r="K132" s="254"/>
      <c r="L132" s="254"/>
      <c r="M132" s="390">
        <f t="shared" si="28"/>
        <v>0.8072166514246197</v>
      </c>
      <c r="N132"/>
      <c r="O132"/>
      <c r="P132"/>
      <c r="Q132"/>
    </row>
    <row r="133" spans="1:13" ht="93" customHeight="1">
      <c r="A133" s="325"/>
      <c r="B133" s="328"/>
      <c r="C133" s="289" t="s">
        <v>96</v>
      </c>
      <c r="D133" s="113" t="s">
        <v>108</v>
      </c>
      <c r="E133" s="240">
        <v>28401</v>
      </c>
      <c r="F133" s="241">
        <f t="shared" si="32"/>
        <v>45696</v>
      </c>
      <c r="G133" s="258">
        <v>45696</v>
      </c>
      <c r="H133" s="246"/>
      <c r="I133" s="259"/>
      <c r="J133" s="259"/>
      <c r="K133" s="259"/>
      <c r="L133" s="259"/>
      <c r="M133" s="390">
        <f t="shared" si="28"/>
        <v>1.6089574310763706</v>
      </c>
    </row>
    <row r="134" spans="1:13" ht="15" customHeight="1">
      <c r="A134" s="325"/>
      <c r="B134" s="328"/>
      <c r="C134" s="289" t="s">
        <v>47</v>
      </c>
      <c r="D134" s="113" t="s">
        <v>136</v>
      </c>
      <c r="E134" s="240"/>
      <c r="F134" s="241">
        <f t="shared" si="32"/>
        <v>190000</v>
      </c>
      <c r="G134" s="253">
        <v>190000</v>
      </c>
      <c r="H134" s="246"/>
      <c r="I134" s="259"/>
      <c r="J134" s="259"/>
      <c r="K134" s="259"/>
      <c r="L134" s="259"/>
      <c r="M134" s="390"/>
    </row>
    <row r="135" spans="1:13" ht="40.5" customHeight="1">
      <c r="A135" s="325"/>
      <c r="B135" s="328"/>
      <c r="C135" s="289" t="s">
        <v>88</v>
      </c>
      <c r="D135" s="113" t="s">
        <v>135</v>
      </c>
      <c r="E135" s="240">
        <v>154370</v>
      </c>
      <c r="F135" s="241">
        <f t="shared" si="32"/>
        <v>0</v>
      </c>
      <c r="G135" s="258"/>
      <c r="H135" s="259"/>
      <c r="I135" s="246"/>
      <c r="J135" s="259"/>
      <c r="K135" s="259"/>
      <c r="L135" s="259"/>
      <c r="M135" s="390">
        <f t="shared" si="28"/>
        <v>0</v>
      </c>
    </row>
    <row r="136" spans="1:13" ht="68.25" customHeight="1">
      <c r="A136" s="325"/>
      <c r="B136" s="328"/>
      <c r="C136" s="289" t="s">
        <v>297</v>
      </c>
      <c r="D136" s="105" t="s">
        <v>104</v>
      </c>
      <c r="E136" s="240">
        <v>115180</v>
      </c>
      <c r="F136" s="241">
        <f t="shared" si="32"/>
        <v>0</v>
      </c>
      <c r="G136" s="258"/>
      <c r="H136" s="259"/>
      <c r="I136" s="246">
        <v>0</v>
      </c>
      <c r="J136" s="259"/>
      <c r="K136" s="259"/>
      <c r="L136" s="259"/>
      <c r="M136" s="390">
        <f t="shared" si="28"/>
        <v>0</v>
      </c>
    </row>
    <row r="137" spans="1:13" ht="15">
      <c r="A137" s="325"/>
      <c r="B137" s="328"/>
      <c r="C137" s="289" t="s">
        <v>4</v>
      </c>
      <c r="D137" s="113" t="s">
        <v>117</v>
      </c>
      <c r="E137" s="240">
        <v>11500</v>
      </c>
      <c r="F137" s="241">
        <f t="shared" si="32"/>
        <v>14098</v>
      </c>
      <c r="G137" s="258">
        <v>14098</v>
      </c>
      <c r="H137" s="246"/>
      <c r="I137" s="261"/>
      <c r="J137" s="259"/>
      <c r="K137" s="259"/>
      <c r="L137" s="259"/>
      <c r="M137" s="390">
        <f t="shared" si="28"/>
        <v>1.2259130434782608</v>
      </c>
    </row>
    <row r="138" spans="1:13" ht="15">
      <c r="A138" s="325"/>
      <c r="B138" s="329">
        <v>80102</v>
      </c>
      <c r="C138" s="291" t="s">
        <v>228</v>
      </c>
      <c r="D138" s="156"/>
      <c r="E138" s="239">
        <f>SUM(E139:E139)</f>
        <v>1500</v>
      </c>
      <c r="F138" s="245">
        <f t="shared" si="32"/>
        <v>0</v>
      </c>
      <c r="G138" s="239">
        <f>SUM(G139:G139)</f>
        <v>0</v>
      </c>
      <c r="H138" s="239">
        <f>SUM(H139:H139)</f>
        <v>0</v>
      </c>
      <c r="I138" s="239">
        <f>SUM(I139:I139)</f>
        <v>0</v>
      </c>
      <c r="J138" s="239">
        <f>SUM(J139:J139)</f>
        <v>0</v>
      </c>
      <c r="K138" s="239"/>
      <c r="L138" s="239"/>
      <c r="M138" s="390">
        <f t="shared" si="28"/>
        <v>0</v>
      </c>
    </row>
    <row r="139" spans="1:13" ht="15">
      <c r="A139" s="325"/>
      <c r="B139" s="328"/>
      <c r="C139" s="289" t="s">
        <v>4</v>
      </c>
      <c r="D139" s="113" t="s">
        <v>117</v>
      </c>
      <c r="E139" s="240">
        <v>1500</v>
      </c>
      <c r="F139" s="244">
        <f t="shared" si="32"/>
        <v>0</v>
      </c>
      <c r="G139" s="259"/>
      <c r="H139" s="246"/>
      <c r="I139" s="261"/>
      <c r="J139" s="259"/>
      <c r="K139" s="259"/>
      <c r="L139" s="259"/>
      <c r="M139" s="390">
        <f t="shared" si="28"/>
        <v>0</v>
      </c>
    </row>
    <row r="140" spans="1:13" ht="15">
      <c r="A140" s="325"/>
      <c r="B140" s="329">
        <v>80104</v>
      </c>
      <c r="C140" s="291" t="s">
        <v>229</v>
      </c>
      <c r="D140" s="156"/>
      <c r="E140" s="239">
        <f aca="true" t="shared" si="49" ref="E140:L140">SUM(E141:E141)</f>
        <v>0</v>
      </c>
      <c r="F140" s="239">
        <f t="shared" si="49"/>
        <v>1644331</v>
      </c>
      <c r="G140" s="239">
        <f t="shared" si="49"/>
        <v>1644331</v>
      </c>
      <c r="H140" s="239">
        <f t="shared" si="49"/>
        <v>0</v>
      </c>
      <c r="I140" s="239">
        <f t="shared" si="49"/>
        <v>0</v>
      </c>
      <c r="J140" s="239">
        <f t="shared" si="49"/>
        <v>0</v>
      </c>
      <c r="K140" s="239">
        <f t="shared" si="49"/>
        <v>0</v>
      </c>
      <c r="L140" s="239">
        <f t="shared" si="49"/>
        <v>0</v>
      </c>
      <c r="M140" s="390"/>
    </row>
    <row r="141" spans="1:13" ht="15">
      <c r="A141" s="325"/>
      <c r="B141" s="328"/>
      <c r="C141" s="289" t="s">
        <v>47</v>
      </c>
      <c r="D141" s="113" t="s">
        <v>136</v>
      </c>
      <c r="E141" s="240"/>
      <c r="F141" s="241">
        <f t="shared" si="32"/>
        <v>1644331</v>
      </c>
      <c r="G141" s="253">
        <v>1644331</v>
      </c>
      <c r="H141" s="246"/>
      <c r="I141" s="261"/>
      <c r="J141" s="259"/>
      <c r="K141" s="259"/>
      <c r="L141" s="259"/>
      <c r="M141" s="390"/>
    </row>
    <row r="142" spans="1:17" s="3" customFormat="1" ht="15">
      <c r="A142" s="324"/>
      <c r="B142" s="104">
        <v>80110</v>
      </c>
      <c r="C142" s="287" t="s">
        <v>43</v>
      </c>
      <c r="D142" s="100"/>
      <c r="E142" s="254">
        <f>SUM(E143:E144)</f>
        <v>26471</v>
      </c>
      <c r="F142" s="245">
        <f t="shared" si="32"/>
        <v>45715</v>
      </c>
      <c r="G142" s="254">
        <f>SUM(G143:G144)</f>
        <v>45715</v>
      </c>
      <c r="H142" s="254"/>
      <c r="I142" s="254">
        <f>SUM(I143:I144)</f>
        <v>0</v>
      </c>
      <c r="J142" s="254">
        <f>SUM(J143:J144)</f>
        <v>0</v>
      </c>
      <c r="K142" s="254"/>
      <c r="L142" s="254"/>
      <c r="M142" s="390">
        <f aca="true" t="shared" si="50" ref="M142:M206">F142/E142</f>
        <v>1.7269842469117147</v>
      </c>
      <c r="N142"/>
      <c r="O142"/>
      <c r="P142"/>
      <c r="Q142"/>
    </row>
    <row r="143" spans="1:17" s="3" customFormat="1" ht="91.5" customHeight="1">
      <c r="A143" s="324"/>
      <c r="B143" s="330"/>
      <c r="C143" s="289" t="s">
        <v>96</v>
      </c>
      <c r="D143" s="110" t="s">
        <v>108</v>
      </c>
      <c r="E143" s="255">
        <v>13260</v>
      </c>
      <c r="F143" s="241">
        <f t="shared" si="32"/>
        <v>33800</v>
      </c>
      <c r="G143" s="264">
        <v>33800</v>
      </c>
      <c r="H143" s="259"/>
      <c r="I143" s="265"/>
      <c r="J143" s="265"/>
      <c r="K143" s="265"/>
      <c r="L143" s="265"/>
      <c r="M143" s="390">
        <f t="shared" si="50"/>
        <v>2.549019607843137</v>
      </c>
      <c r="N143"/>
      <c r="O143"/>
      <c r="P143"/>
      <c r="Q143"/>
    </row>
    <row r="144" spans="1:13" ht="15">
      <c r="A144" s="325"/>
      <c r="B144" s="328"/>
      <c r="C144" s="289" t="s">
        <v>4</v>
      </c>
      <c r="D144" s="113" t="s">
        <v>117</v>
      </c>
      <c r="E144" s="240">
        <v>13211</v>
      </c>
      <c r="F144" s="241">
        <f t="shared" si="32"/>
        <v>11915</v>
      </c>
      <c r="G144" s="258">
        <v>11915</v>
      </c>
      <c r="H144" s="246"/>
      <c r="I144" s="259"/>
      <c r="J144" s="259"/>
      <c r="K144" s="259"/>
      <c r="L144" s="259"/>
      <c r="M144" s="390">
        <f t="shared" si="50"/>
        <v>0.9018999318749527</v>
      </c>
    </row>
    <row r="145" spans="1:17" s="5" customFormat="1" ht="18" customHeight="1">
      <c r="A145" s="324"/>
      <c r="B145" s="104">
        <v>80120</v>
      </c>
      <c r="C145" s="287" t="s">
        <v>44</v>
      </c>
      <c r="D145" s="100"/>
      <c r="E145" s="254">
        <f>SUM(E146:E147)</f>
        <v>47562</v>
      </c>
      <c r="F145" s="245">
        <f t="shared" si="32"/>
        <v>38546</v>
      </c>
      <c r="G145" s="254">
        <f>SUM(G146:G147)</f>
        <v>38546</v>
      </c>
      <c r="H145" s="254">
        <f>SUM(H146:H147)</f>
        <v>0</v>
      </c>
      <c r="I145" s="254">
        <f>SUM(I146:I147)</f>
        <v>0</v>
      </c>
      <c r="J145" s="254">
        <f>SUM(J146:J147)</f>
        <v>0</v>
      </c>
      <c r="K145" s="254"/>
      <c r="L145" s="254"/>
      <c r="M145" s="390">
        <f t="shared" si="50"/>
        <v>0.8104369034102855</v>
      </c>
      <c r="N145"/>
      <c r="O145"/>
      <c r="P145"/>
      <c r="Q145"/>
    </row>
    <row r="146" spans="1:17" s="5" customFormat="1" ht="93" customHeight="1">
      <c r="A146" s="324"/>
      <c r="B146" s="330"/>
      <c r="C146" s="289" t="s">
        <v>96</v>
      </c>
      <c r="D146" s="110" t="s">
        <v>108</v>
      </c>
      <c r="E146" s="255">
        <v>27102</v>
      </c>
      <c r="F146" s="241">
        <f t="shared" si="32"/>
        <v>20480</v>
      </c>
      <c r="G146" s="264">
        <v>20480</v>
      </c>
      <c r="H146" s="246"/>
      <c r="I146" s="265"/>
      <c r="J146" s="265"/>
      <c r="K146" s="265"/>
      <c r="L146" s="265"/>
      <c r="M146" s="390">
        <f t="shared" si="50"/>
        <v>0.7556637886502842</v>
      </c>
      <c r="N146"/>
      <c r="O146"/>
      <c r="P146"/>
      <c r="Q146"/>
    </row>
    <row r="147" spans="1:17" s="5" customFormat="1" ht="18.75" customHeight="1">
      <c r="A147" s="324"/>
      <c r="B147" s="330"/>
      <c r="C147" s="289" t="s">
        <v>4</v>
      </c>
      <c r="D147" s="113" t="s">
        <v>117</v>
      </c>
      <c r="E147" s="255">
        <v>20460</v>
      </c>
      <c r="F147" s="241">
        <f t="shared" si="32"/>
        <v>18066</v>
      </c>
      <c r="G147" s="264">
        <v>18066</v>
      </c>
      <c r="H147" s="246"/>
      <c r="I147" s="265"/>
      <c r="J147" s="265"/>
      <c r="K147" s="265"/>
      <c r="L147" s="265"/>
      <c r="M147" s="390">
        <f t="shared" si="50"/>
        <v>0.882991202346041</v>
      </c>
      <c r="N147"/>
      <c r="O147"/>
      <c r="P147"/>
      <c r="Q147"/>
    </row>
    <row r="148" spans="1:17" s="5" customFormat="1" ht="18" customHeight="1">
      <c r="A148" s="324"/>
      <c r="B148" s="104">
        <v>80130</v>
      </c>
      <c r="C148" s="287" t="s">
        <v>99</v>
      </c>
      <c r="D148" s="100"/>
      <c r="E148" s="254">
        <f>SUM(E149:E150)</f>
        <v>53040</v>
      </c>
      <c r="F148" s="245">
        <f aca="true" t="shared" si="51" ref="F148:F212">SUM(G148:K148)</f>
        <v>76717</v>
      </c>
      <c r="G148" s="254">
        <f>SUM(G149:G150)</f>
        <v>76717</v>
      </c>
      <c r="H148" s="254"/>
      <c r="I148" s="254">
        <f>SUM(I149:I150)</f>
        <v>0</v>
      </c>
      <c r="J148" s="254">
        <f>SUM(J149:J150)</f>
        <v>0</v>
      </c>
      <c r="K148" s="254"/>
      <c r="L148" s="254"/>
      <c r="M148" s="390">
        <f t="shared" si="50"/>
        <v>1.4463989441930618</v>
      </c>
      <c r="N148"/>
      <c r="O148"/>
      <c r="P148"/>
      <c r="Q148"/>
    </row>
    <row r="149" spans="1:17" s="5" customFormat="1" ht="94.5" customHeight="1">
      <c r="A149" s="324"/>
      <c r="B149" s="330"/>
      <c r="C149" s="289" t="s">
        <v>96</v>
      </c>
      <c r="D149" s="278" t="s">
        <v>108</v>
      </c>
      <c r="E149" s="255">
        <v>36580</v>
      </c>
      <c r="F149" s="241">
        <f t="shared" si="51"/>
        <v>51647</v>
      </c>
      <c r="G149" s="264">
        <v>51647</v>
      </c>
      <c r="H149" s="246"/>
      <c r="I149" s="265"/>
      <c r="J149" s="265"/>
      <c r="K149" s="265"/>
      <c r="L149" s="265"/>
      <c r="M149" s="390">
        <f t="shared" si="50"/>
        <v>1.4118917441224712</v>
      </c>
      <c r="N149"/>
      <c r="O149"/>
      <c r="P149"/>
      <c r="Q149"/>
    </row>
    <row r="150" spans="1:17" s="5" customFormat="1" ht="18.75" customHeight="1">
      <c r="A150" s="324"/>
      <c r="B150" s="330"/>
      <c r="C150" s="289" t="s">
        <v>4</v>
      </c>
      <c r="D150" s="278" t="s">
        <v>117</v>
      </c>
      <c r="E150" s="255">
        <v>16460</v>
      </c>
      <c r="F150" s="241">
        <f t="shared" si="51"/>
        <v>25070</v>
      </c>
      <c r="G150" s="264">
        <v>25070</v>
      </c>
      <c r="H150" s="259"/>
      <c r="I150" s="265"/>
      <c r="J150" s="265"/>
      <c r="K150" s="265"/>
      <c r="L150" s="265"/>
      <c r="M150" s="390">
        <f t="shared" si="50"/>
        <v>1.523086269744836</v>
      </c>
      <c r="N150"/>
      <c r="O150"/>
      <c r="P150"/>
      <c r="Q150"/>
    </row>
    <row r="151" spans="1:17" s="5" customFormat="1" ht="42" customHeight="1">
      <c r="A151" s="324"/>
      <c r="B151" s="104">
        <v>80140</v>
      </c>
      <c r="C151" s="287" t="s">
        <v>71</v>
      </c>
      <c r="D151" s="100"/>
      <c r="E151" s="254">
        <f aca="true" t="shared" si="52" ref="E151:J151">SUM(E152:E154)</f>
        <v>16826</v>
      </c>
      <c r="F151" s="245">
        <f t="shared" si="51"/>
        <v>320089</v>
      </c>
      <c r="G151" s="254">
        <f t="shared" si="52"/>
        <v>320089</v>
      </c>
      <c r="H151" s="254"/>
      <c r="I151" s="254">
        <f t="shared" si="52"/>
        <v>0</v>
      </c>
      <c r="J151" s="254">
        <f t="shared" si="52"/>
        <v>0</v>
      </c>
      <c r="K151" s="254"/>
      <c r="L151" s="254"/>
      <c r="M151" s="390">
        <f t="shared" si="50"/>
        <v>19.023475573517175</v>
      </c>
      <c r="N151"/>
      <c r="O151"/>
      <c r="P151"/>
      <c r="Q151"/>
    </row>
    <row r="152" spans="1:17" s="4" customFormat="1" ht="90.75" customHeight="1">
      <c r="A152" s="325"/>
      <c r="B152" s="328"/>
      <c r="C152" s="289" t="s">
        <v>96</v>
      </c>
      <c r="D152" s="113" t="s">
        <v>108</v>
      </c>
      <c r="E152" s="267">
        <v>14626</v>
      </c>
      <c r="F152" s="241">
        <f>SUM(G152:K152)</f>
        <v>12308</v>
      </c>
      <c r="G152" s="258">
        <v>12308</v>
      </c>
      <c r="H152" s="261"/>
      <c r="I152" s="259"/>
      <c r="J152" s="259"/>
      <c r="K152" s="259"/>
      <c r="L152" s="259"/>
      <c r="M152" s="390">
        <f t="shared" si="50"/>
        <v>0.8415151100779434</v>
      </c>
      <c r="N152"/>
      <c r="O152"/>
      <c r="P152"/>
      <c r="Q152"/>
    </row>
    <row r="153" spans="1:17" s="4" customFormat="1" ht="15">
      <c r="A153" s="325"/>
      <c r="B153" s="328"/>
      <c r="C153" s="289" t="s">
        <v>47</v>
      </c>
      <c r="D153" s="113" t="s">
        <v>136</v>
      </c>
      <c r="E153" s="267"/>
      <c r="F153" s="241">
        <f t="shared" si="51"/>
        <v>305781</v>
      </c>
      <c r="G153" s="258">
        <v>305781</v>
      </c>
      <c r="H153" s="261"/>
      <c r="I153" s="259"/>
      <c r="J153" s="259"/>
      <c r="K153" s="259"/>
      <c r="L153" s="259"/>
      <c r="M153" s="390"/>
      <c r="N153"/>
      <c r="O153"/>
      <c r="P153"/>
      <c r="Q153"/>
    </row>
    <row r="154" spans="1:17" s="4" customFormat="1" ht="17.25" customHeight="1">
      <c r="A154" s="325"/>
      <c r="B154" s="328"/>
      <c r="C154" s="289" t="s">
        <v>4</v>
      </c>
      <c r="D154" s="278" t="s">
        <v>117</v>
      </c>
      <c r="E154" s="267">
        <v>2200</v>
      </c>
      <c r="F154" s="241">
        <f t="shared" si="51"/>
        <v>2000</v>
      </c>
      <c r="G154" s="258">
        <v>2000</v>
      </c>
      <c r="H154" s="261"/>
      <c r="I154" s="259"/>
      <c r="J154" s="259"/>
      <c r="K154" s="259"/>
      <c r="L154" s="259"/>
      <c r="M154" s="390">
        <f t="shared" si="50"/>
        <v>0.9090909090909091</v>
      </c>
      <c r="N154"/>
      <c r="O154"/>
      <c r="P154"/>
      <c r="Q154"/>
    </row>
    <row r="155" spans="1:17" s="4" customFormat="1" ht="17.25" customHeight="1">
      <c r="A155" s="325"/>
      <c r="B155" s="329" t="s">
        <v>317</v>
      </c>
      <c r="C155" s="291" t="s">
        <v>318</v>
      </c>
      <c r="D155" s="156"/>
      <c r="E155" s="254">
        <f>SUM(E156)</f>
        <v>0</v>
      </c>
      <c r="F155" s="254">
        <f aca="true" t="shared" si="53" ref="F155:L155">SUM(F156)</f>
        <v>621097</v>
      </c>
      <c r="G155" s="254">
        <f t="shared" si="53"/>
        <v>621097</v>
      </c>
      <c r="H155" s="254">
        <f t="shared" si="53"/>
        <v>0</v>
      </c>
      <c r="I155" s="254">
        <f t="shared" si="53"/>
        <v>0</v>
      </c>
      <c r="J155" s="254">
        <f t="shared" si="53"/>
        <v>0</v>
      </c>
      <c r="K155" s="254">
        <f t="shared" si="53"/>
        <v>0</v>
      </c>
      <c r="L155" s="254">
        <f t="shared" si="53"/>
        <v>0</v>
      </c>
      <c r="M155" s="390"/>
      <c r="N155"/>
      <c r="O155"/>
      <c r="P155"/>
      <c r="Q155"/>
    </row>
    <row r="156" spans="1:17" s="4" customFormat="1" ht="17.25" customHeight="1">
      <c r="A156" s="325"/>
      <c r="B156" s="328"/>
      <c r="C156" s="289" t="s">
        <v>47</v>
      </c>
      <c r="D156" s="113" t="s">
        <v>136</v>
      </c>
      <c r="E156" s="267"/>
      <c r="F156" s="241">
        <f>SUM(G156:K156)</f>
        <v>621097</v>
      </c>
      <c r="G156" s="258">
        <v>621097</v>
      </c>
      <c r="H156" s="261"/>
      <c r="I156" s="259"/>
      <c r="J156" s="259"/>
      <c r="K156" s="259"/>
      <c r="L156" s="259"/>
      <c r="M156" s="390"/>
      <c r="N156"/>
      <c r="O156"/>
      <c r="P156"/>
      <c r="Q156"/>
    </row>
    <row r="157" spans="1:17" s="5" customFormat="1" ht="18" customHeight="1">
      <c r="A157" s="324"/>
      <c r="B157" s="104">
        <v>80195</v>
      </c>
      <c r="C157" s="287" t="s">
        <v>5</v>
      </c>
      <c r="D157" s="100"/>
      <c r="E157" s="254">
        <f>SUM(E158:E160)</f>
        <v>207990</v>
      </c>
      <c r="F157" s="245">
        <f t="shared" si="51"/>
        <v>51000</v>
      </c>
      <c r="G157" s="254">
        <f>SUM(G158:G160)</f>
        <v>0</v>
      </c>
      <c r="H157" s="254"/>
      <c r="I157" s="254">
        <f>SUM(I158:I160)</f>
        <v>51000</v>
      </c>
      <c r="J157" s="254">
        <f>SUM(J158:J160)</f>
        <v>0</v>
      </c>
      <c r="K157" s="254"/>
      <c r="L157" s="254"/>
      <c r="M157" s="390">
        <f t="shared" si="50"/>
        <v>0.2452040963507861</v>
      </c>
      <c r="N157"/>
      <c r="O157"/>
      <c r="P157"/>
      <c r="Q157"/>
    </row>
    <row r="158" spans="1:17" s="4" customFormat="1" ht="38.25">
      <c r="A158" s="325"/>
      <c r="B158" s="328"/>
      <c r="C158" s="289" t="s">
        <v>88</v>
      </c>
      <c r="D158" s="113" t="s">
        <v>135</v>
      </c>
      <c r="E158" s="267">
        <v>155875</v>
      </c>
      <c r="F158" s="241">
        <f t="shared" si="51"/>
        <v>51000</v>
      </c>
      <c r="G158" s="258"/>
      <c r="H158" s="258"/>
      <c r="I158" s="253">
        <v>51000</v>
      </c>
      <c r="J158" s="259"/>
      <c r="K158" s="259"/>
      <c r="L158" s="259"/>
      <c r="M158" s="390">
        <f t="shared" si="50"/>
        <v>0.3271852445870088</v>
      </c>
      <c r="N158"/>
      <c r="O158"/>
      <c r="P158"/>
      <c r="Q158"/>
    </row>
    <row r="159" spans="1:17" s="4" customFormat="1" ht="38.25">
      <c r="A159" s="325"/>
      <c r="B159" s="328"/>
      <c r="C159" s="289" t="s">
        <v>48</v>
      </c>
      <c r="D159" s="113" t="s">
        <v>134</v>
      </c>
      <c r="E159" s="267">
        <v>49273</v>
      </c>
      <c r="F159" s="241"/>
      <c r="G159" s="258"/>
      <c r="H159" s="258"/>
      <c r="I159" s="253"/>
      <c r="J159" s="259"/>
      <c r="K159" s="259"/>
      <c r="L159" s="259"/>
      <c r="M159" s="390">
        <f t="shared" si="50"/>
        <v>0</v>
      </c>
      <c r="N159"/>
      <c r="O159"/>
      <c r="P159"/>
      <c r="Q159"/>
    </row>
    <row r="160" spans="1:17" s="4" customFormat="1" ht="51">
      <c r="A160" s="325"/>
      <c r="B160" s="328"/>
      <c r="C160" s="289" t="s">
        <v>242</v>
      </c>
      <c r="D160" s="113" t="s">
        <v>243</v>
      </c>
      <c r="E160" s="267">
        <v>2842</v>
      </c>
      <c r="F160" s="244">
        <f t="shared" si="51"/>
        <v>0</v>
      </c>
      <c r="G160" s="259"/>
      <c r="H160" s="259"/>
      <c r="I160" s="246"/>
      <c r="J160" s="259"/>
      <c r="K160" s="259"/>
      <c r="L160" s="259"/>
      <c r="M160" s="390">
        <f t="shared" si="50"/>
        <v>0</v>
      </c>
      <c r="N160"/>
      <c r="O160"/>
      <c r="P160"/>
      <c r="Q160"/>
    </row>
    <row r="161" spans="1:17" s="4" customFormat="1" ht="15">
      <c r="A161" s="333">
        <v>803</v>
      </c>
      <c r="B161" s="334"/>
      <c r="C161" s="290" t="s">
        <v>206</v>
      </c>
      <c r="D161" s="279"/>
      <c r="E161" s="251">
        <f aca="true" t="shared" si="54" ref="E161:J161">SUM(E162)</f>
        <v>32291</v>
      </c>
      <c r="F161" s="252">
        <f t="shared" si="51"/>
        <v>0</v>
      </c>
      <c r="G161" s="251">
        <f t="shared" si="54"/>
        <v>0</v>
      </c>
      <c r="H161" s="251"/>
      <c r="I161" s="251">
        <f t="shared" si="54"/>
        <v>0</v>
      </c>
      <c r="J161" s="251">
        <f t="shared" si="54"/>
        <v>0</v>
      </c>
      <c r="K161" s="251"/>
      <c r="L161" s="251"/>
      <c r="M161" s="390">
        <f t="shared" si="50"/>
        <v>0</v>
      </c>
      <c r="N161"/>
      <c r="O161"/>
      <c r="P161"/>
      <c r="Q161"/>
    </row>
    <row r="162" spans="1:17" s="4" customFormat="1" ht="15">
      <c r="A162" s="325"/>
      <c r="B162" s="329">
        <v>80309</v>
      </c>
      <c r="C162" s="291" t="s">
        <v>205</v>
      </c>
      <c r="D162" s="156"/>
      <c r="E162" s="239">
        <f aca="true" t="shared" si="55" ref="E162:J162">SUM(E163:E164)</f>
        <v>32291</v>
      </c>
      <c r="F162" s="245">
        <f t="shared" si="51"/>
        <v>0</v>
      </c>
      <c r="G162" s="239">
        <f t="shared" si="55"/>
        <v>0</v>
      </c>
      <c r="H162" s="239"/>
      <c r="I162" s="239">
        <f t="shared" si="55"/>
        <v>0</v>
      </c>
      <c r="J162" s="239">
        <f t="shared" si="55"/>
        <v>0</v>
      </c>
      <c r="K162" s="239"/>
      <c r="L162" s="239"/>
      <c r="M162" s="390">
        <f t="shared" si="50"/>
        <v>0</v>
      </c>
      <c r="N162"/>
      <c r="O162"/>
      <c r="P162"/>
      <c r="Q162"/>
    </row>
    <row r="163" spans="1:17" s="4" customFormat="1" ht="81.75" customHeight="1">
      <c r="A163" s="325"/>
      <c r="B163" s="335"/>
      <c r="C163" s="285" t="s">
        <v>219</v>
      </c>
      <c r="D163" s="280" t="s">
        <v>215</v>
      </c>
      <c r="E163" s="240">
        <v>23471</v>
      </c>
      <c r="F163" s="244">
        <f t="shared" si="51"/>
        <v>0</v>
      </c>
      <c r="G163" s="268"/>
      <c r="H163" s="268"/>
      <c r="I163" s="246"/>
      <c r="J163" s="268"/>
      <c r="K163" s="268"/>
      <c r="L163" s="268"/>
      <c r="M163" s="390">
        <f t="shared" si="50"/>
        <v>0</v>
      </c>
      <c r="N163"/>
      <c r="O163"/>
      <c r="P163"/>
      <c r="Q163"/>
    </row>
    <row r="164" spans="1:17" s="4" customFormat="1" ht="81.75" customHeight="1">
      <c r="A164" s="325"/>
      <c r="B164" s="328"/>
      <c r="C164" s="285" t="s">
        <v>219</v>
      </c>
      <c r="D164" s="113" t="s">
        <v>214</v>
      </c>
      <c r="E164" s="269">
        <v>8820</v>
      </c>
      <c r="F164" s="244">
        <f t="shared" si="51"/>
        <v>0</v>
      </c>
      <c r="G164" s="259"/>
      <c r="H164" s="259"/>
      <c r="I164" s="259"/>
      <c r="J164" s="259"/>
      <c r="K164" s="259"/>
      <c r="L164" s="259"/>
      <c r="M164" s="390">
        <f t="shared" si="50"/>
        <v>0</v>
      </c>
      <c r="N164"/>
      <c r="O164"/>
      <c r="P164"/>
      <c r="Q164"/>
    </row>
    <row r="165" spans="1:17" s="7" customFormat="1" ht="15">
      <c r="A165" s="133">
        <v>851</v>
      </c>
      <c r="B165" s="96"/>
      <c r="C165" s="290" t="s">
        <v>45</v>
      </c>
      <c r="D165" s="96"/>
      <c r="E165" s="250">
        <f aca="true" t="shared" si="56" ref="E165:J165">SUM(E166)</f>
        <v>34000</v>
      </c>
      <c r="F165" s="252">
        <f t="shared" si="51"/>
        <v>34000</v>
      </c>
      <c r="G165" s="250">
        <f t="shared" si="56"/>
        <v>0</v>
      </c>
      <c r="H165" s="250"/>
      <c r="I165" s="250">
        <f t="shared" si="56"/>
        <v>34000</v>
      </c>
      <c r="J165" s="250">
        <f t="shared" si="56"/>
        <v>0</v>
      </c>
      <c r="K165" s="250"/>
      <c r="L165" s="250"/>
      <c r="M165" s="390">
        <f t="shared" si="50"/>
        <v>1</v>
      </c>
      <c r="N165"/>
      <c r="O165"/>
      <c r="P165"/>
      <c r="Q165"/>
    </row>
    <row r="166" spans="1:17" s="5" customFormat="1" ht="54" customHeight="1">
      <c r="A166" s="324"/>
      <c r="B166" s="104">
        <v>85156</v>
      </c>
      <c r="C166" s="287" t="s">
        <v>100</v>
      </c>
      <c r="D166" s="100"/>
      <c r="E166" s="254">
        <f aca="true" t="shared" si="57" ref="E166:J166">SUM(E167:E169)</f>
        <v>34000</v>
      </c>
      <c r="F166" s="245">
        <f t="shared" si="51"/>
        <v>34000</v>
      </c>
      <c r="G166" s="254">
        <f t="shared" si="57"/>
        <v>0</v>
      </c>
      <c r="H166" s="254"/>
      <c r="I166" s="254">
        <f t="shared" si="57"/>
        <v>34000</v>
      </c>
      <c r="J166" s="254">
        <f t="shared" si="57"/>
        <v>0</v>
      </c>
      <c r="K166" s="254"/>
      <c r="L166" s="254"/>
      <c r="M166" s="390">
        <f t="shared" si="50"/>
        <v>1</v>
      </c>
      <c r="N166"/>
      <c r="O166"/>
      <c r="P166"/>
      <c r="Q166"/>
    </row>
    <row r="167" spans="1:17" s="4" customFormat="1" ht="91.5" customHeight="1">
      <c r="A167" s="325"/>
      <c r="B167" s="328"/>
      <c r="C167" s="285" t="s">
        <v>172</v>
      </c>
      <c r="D167" s="113" t="s">
        <v>111</v>
      </c>
      <c r="E167" s="240">
        <v>3000</v>
      </c>
      <c r="F167" s="241">
        <f t="shared" si="51"/>
        <v>3000</v>
      </c>
      <c r="G167" s="258"/>
      <c r="H167" s="258"/>
      <c r="I167" s="258">
        <v>3000</v>
      </c>
      <c r="J167" s="259"/>
      <c r="K167" s="259"/>
      <c r="L167" s="259"/>
      <c r="M167" s="390">
        <f t="shared" si="50"/>
        <v>1</v>
      </c>
      <c r="N167"/>
      <c r="O167"/>
      <c r="P167"/>
      <c r="Q167"/>
    </row>
    <row r="168" spans="1:17" s="4" customFormat="1" ht="66" customHeight="1">
      <c r="A168" s="325"/>
      <c r="B168" s="328"/>
      <c r="C168" s="285" t="s">
        <v>80</v>
      </c>
      <c r="D168" s="113" t="s">
        <v>115</v>
      </c>
      <c r="E168" s="269">
        <v>3000</v>
      </c>
      <c r="F168" s="241">
        <f t="shared" si="51"/>
        <v>3000</v>
      </c>
      <c r="G168" s="258"/>
      <c r="H168" s="258"/>
      <c r="I168" s="258">
        <v>3000</v>
      </c>
      <c r="J168" s="259"/>
      <c r="K168" s="259"/>
      <c r="L168" s="259"/>
      <c r="M168" s="390">
        <f t="shared" si="50"/>
        <v>1</v>
      </c>
      <c r="N168"/>
      <c r="O168"/>
      <c r="P168"/>
      <c r="Q168"/>
    </row>
    <row r="169" spans="1:17" s="4" customFormat="1" ht="81.75" customHeight="1">
      <c r="A169" s="325"/>
      <c r="B169" s="328"/>
      <c r="C169" s="289" t="s">
        <v>171</v>
      </c>
      <c r="D169" s="113" t="s">
        <v>111</v>
      </c>
      <c r="E169" s="269">
        <v>28000</v>
      </c>
      <c r="F169" s="241">
        <f t="shared" si="51"/>
        <v>28000</v>
      </c>
      <c r="G169" s="258"/>
      <c r="H169" s="258"/>
      <c r="I169" s="258">
        <v>28000</v>
      </c>
      <c r="J169" s="259"/>
      <c r="K169" s="259"/>
      <c r="L169" s="259"/>
      <c r="M169" s="390">
        <f t="shared" si="50"/>
        <v>1</v>
      </c>
      <c r="N169"/>
      <c r="O169"/>
      <c r="P169"/>
      <c r="Q169"/>
    </row>
    <row r="170" spans="1:17" s="7" customFormat="1" ht="15">
      <c r="A170" s="133">
        <v>852</v>
      </c>
      <c r="B170" s="96"/>
      <c r="C170" s="290" t="s">
        <v>101</v>
      </c>
      <c r="D170" s="96"/>
      <c r="E170" s="250">
        <f>SUM(E171+E176+E182+E188+E191+E193+E195+E198+E201+E203+E208+E211+E213+E215)</f>
        <v>24623636</v>
      </c>
      <c r="F170" s="252">
        <f t="shared" si="51"/>
        <v>21712185</v>
      </c>
      <c r="G170" s="250">
        <f>SUM(G171+G176+G182+G188+G191+G193+G195+G198+G201+G203+G208+G211+G215)</f>
        <v>792263</v>
      </c>
      <c r="H170" s="250"/>
      <c r="I170" s="250">
        <f>SUM(I171+I176+I182+I188+I191+I193+I195+I198+I201+I203+I208+I211+I215)</f>
        <v>20919622</v>
      </c>
      <c r="J170" s="250">
        <f>SUM(J171+J176+J182+J188+J191+J193+J195+J198+J201+J203+J208+J211+J215)</f>
        <v>0</v>
      </c>
      <c r="K170" s="250">
        <f>SUM(K171+K176+K182+K188+K191+K193+K195+K198+K201+K203+K208+K211+K215)</f>
        <v>300</v>
      </c>
      <c r="L170" s="250">
        <f>SUM(L171+L176+L182+L188+L191+L193+L195+L198+L201+L203+L208+L211+L215)</f>
        <v>0</v>
      </c>
      <c r="M170" s="390">
        <f t="shared" si="50"/>
        <v>0.8817619380013577</v>
      </c>
      <c r="N170"/>
      <c r="O170"/>
      <c r="P170"/>
      <c r="Q170"/>
    </row>
    <row r="171" spans="1:17" s="5" customFormat="1" ht="27" customHeight="1">
      <c r="A171" s="324"/>
      <c r="B171" s="104">
        <v>85201</v>
      </c>
      <c r="C171" s="287" t="s">
        <v>46</v>
      </c>
      <c r="D171" s="100"/>
      <c r="E171" s="254">
        <f aca="true" t="shared" si="58" ref="E171:J171">SUM(E172:E175)</f>
        <v>774944</v>
      </c>
      <c r="F171" s="245">
        <f t="shared" si="51"/>
        <v>544270</v>
      </c>
      <c r="G171" s="254">
        <f t="shared" si="58"/>
        <v>26000</v>
      </c>
      <c r="H171" s="254"/>
      <c r="I171" s="254">
        <f t="shared" si="58"/>
        <v>518270</v>
      </c>
      <c r="J171" s="254">
        <f t="shared" si="58"/>
        <v>0</v>
      </c>
      <c r="K171" s="254"/>
      <c r="L171" s="254"/>
      <c r="M171" s="390">
        <f t="shared" si="50"/>
        <v>0.702334620308048</v>
      </c>
      <c r="N171"/>
      <c r="O171"/>
      <c r="P171"/>
      <c r="Q171"/>
    </row>
    <row r="172" spans="1:17" s="4" customFormat="1" ht="15">
      <c r="A172" s="325"/>
      <c r="B172" s="328"/>
      <c r="C172" s="289" t="s">
        <v>47</v>
      </c>
      <c r="D172" s="113" t="s">
        <v>136</v>
      </c>
      <c r="E172" s="269">
        <v>20394</v>
      </c>
      <c r="F172" s="241">
        <f t="shared" si="51"/>
        <v>23000</v>
      </c>
      <c r="G172" s="258">
        <v>23000</v>
      </c>
      <c r="H172" s="246"/>
      <c r="I172" s="259"/>
      <c r="J172" s="259"/>
      <c r="K172" s="259"/>
      <c r="L172" s="259"/>
      <c r="M172" s="390">
        <f t="shared" si="50"/>
        <v>1.1277826811807394</v>
      </c>
      <c r="N172"/>
      <c r="O172"/>
      <c r="P172"/>
      <c r="Q172"/>
    </row>
    <row r="173" spans="1:17" s="4" customFormat="1" ht="56.25" customHeight="1">
      <c r="A173" s="325"/>
      <c r="B173" s="328"/>
      <c r="C173" s="289" t="s">
        <v>200</v>
      </c>
      <c r="D173" s="113" t="s">
        <v>199</v>
      </c>
      <c r="E173" s="269">
        <v>5200</v>
      </c>
      <c r="F173" s="241">
        <f t="shared" si="51"/>
        <v>1200</v>
      </c>
      <c r="G173" s="258">
        <v>1200</v>
      </c>
      <c r="H173" s="246"/>
      <c r="I173" s="259"/>
      <c r="J173" s="259"/>
      <c r="K173" s="259"/>
      <c r="L173" s="259"/>
      <c r="M173" s="390">
        <f t="shared" si="50"/>
        <v>0.23076923076923078</v>
      </c>
      <c r="N173"/>
      <c r="O173"/>
      <c r="P173"/>
      <c r="Q173"/>
    </row>
    <row r="174" spans="1:17" s="4" customFormat="1" ht="14.25" customHeight="1">
      <c r="A174" s="325"/>
      <c r="B174" s="328"/>
      <c r="C174" s="289" t="s">
        <v>4</v>
      </c>
      <c r="D174" s="113" t="s">
        <v>117</v>
      </c>
      <c r="E174" s="269">
        <v>350</v>
      </c>
      <c r="F174" s="241">
        <f t="shared" si="51"/>
        <v>1800</v>
      </c>
      <c r="G174" s="258">
        <v>1800</v>
      </c>
      <c r="H174" s="246"/>
      <c r="I174" s="259"/>
      <c r="J174" s="259"/>
      <c r="K174" s="259"/>
      <c r="L174" s="259"/>
      <c r="M174" s="390">
        <f t="shared" si="50"/>
        <v>5.142857142857143</v>
      </c>
      <c r="N174"/>
      <c r="O174"/>
      <c r="P174"/>
      <c r="Q174"/>
    </row>
    <row r="175" spans="1:17" s="4" customFormat="1" ht="51">
      <c r="A175" s="325"/>
      <c r="B175" s="328"/>
      <c r="C175" s="289" t="s">
        <v>89</v>
      </c>
      <c r="D175" s="113" t="s">
        <v>137</v>
      </c>
      <c r="E175" s="269">
        <v>749000</v>
      </c>
      <c r="F175" s="241">
        <f t="shared" si="51"/>
        <v>518270</v>
      </c>
      <c r="G175" s="260"/>
      <c r="H175" s="260"/>
      <c r="I175" s="258">
        <v>518270</v>
      </c>
      <c r="J175" s="259"/>
      <c r="K175" s="259"/>
      <c r="L175" s="259"/>
      <c r="M175" s="390">
        <f t="shared" si="50"/>
        <v>0.6919492656875834</v>
      </c>
      <c r="N175"/>
      <c r="O175"/>
      <c r="P175"/>
      <c r="Q175"/>
    </row>
    <row r="176" spans="1:17" s="5" customFormat="1" ht="18.75" customHeight="1">
      <c r="A176" s="324"/>
      <c r="B176" s="104">
        <v>85202</v>
      </c>
      <c r="C176" s="287" t="s">
        <v>49</v>
      </c>
      <c r="D176" s="100"/>
      <c r="E176" s="254">
        <f>SUM(E177:E181)</f>
        <v>2129200</v>
      </c>
      <c r="F176" s="245">
        <f>SUM(G176:K176)</f>
        <v>2212900</v>
      </c>
      <c r="G176" s="254">
        <f>SUM(G177:G181)</f>
        <v>605600</v>
      </c>
      <c r="H176" s="254"/>
      <c r="I176" s="254">
        <f>SUM(I177:I181)</f>
        <v>1607000</v>
      </c>
      <c r="J176" s="254">
        <f>SUM(J177:J181)</f>
        <v>0</v>
      </c>
      <c r="K176" s="254">
        <f>SUM(K177:K181)</f>
        <v>300</v>
      </c>
      <c r="L176" s="254">
        <f>SUM(L177:L181)</f>
        <v>0</v>
      </c>
      <c r="M176" s="390">
        <f t="shared" si="50"/>
        <v>1.0393105391696411</v>
      </c>
      <c r="N176"/>
      <c r="O176"/>
      <c r="P176"/>
      <c r="Q176"/>
    </row>
    <row r="177" spans="1:17" s="4" customFormat="1" ht="14.25" customHeight="1">
      <c r="A177" s="325"/>
      <c r="B177" s="328"/>
      <c r="C177" s="289" t="s">
        <v>47</v>
      </c>
      <c r="D177" s="113" t="s">
        <v>136</v>
      </c>
      <c r="E177" s="269">
        <v>538000</v>
      </c>
      <c r="F177" s="241">
        <f>SUM(G177:K177)</f>
        <v>600000</v>
      </c>
      <c r="G177" s="258">
        <v>600000</v>
      </c>
      <c r="H177" s="246"/>
      <c r="I177" s="259"/>
      <c r="J177" s="259"/>
      <c r="K177" s="259"/>
      <c r="L177" s="259"/>
      <c r="M177" s="390">
        <f t="shared" si="50"/>
        <v>1.1152416356877324</v>
      </c>
      <c r="N177"/>
      <c r="O177"/>
      <c r="P177"/>
      <c r="Q177"/>
    </row>
    <row r="178" spans="1:17" s="4" customFormat="1" ht="28.5" customHeight="1">
      <c r="A178" s="325"/>
      <c r="B178" s="328"/>
      <c r="C178" s="289" t="s">
        <v>201</v>
      </c>
      <c r="D178" s="113" t="s">
        <v>202</v>
      </c>
      <c r="E178" s="269">
        <v>300</v>
      </c>
      <c r="F178" s="241">
        <f>SUM(G178:K178)</f>
        <v>300</v>
      </c>
      <c r="G178" s="258"/>
      <c r="H178" s="246"/>
      <c r="I178" s="259"/>
      <c r="J178" s="259"/>
      <c r="K178" s="258">
        <v>300</v>
      </c>
      <c r="L178" s="259"/>
      <c r="M178" s="390">
        <f t="shared" si="50"/>
        <v>1</v>
      </c>
      <c r="N178"/>
      <c r="O178"/>
      <c r="P178"/>
      <c r="Q178"/>
    </row>
    <row r="179" spans="1:17" s="4" customFormat="1" ht="14.25" customHeight="1">
      <c r="A179" s="325"/>
      <c r="B179" s="328"/>
      <c r="C179" s="289" t="s">
        <v>4</v>
      </c>
      <c r="D179" s="113" t="s">
        <v>117</v>
      </c>
      <c r="E179" s="269">
        <v>1500</v>
      </c>
      <c r="F179" s="241">
        <f t="shared" si="51"/>
        <v>2000</v>
      </c>
      <c r="G179" s="258">
        <v>2000</v>
      </c>
      <c r="H179" s="246"/>
      <c r="I179" s="259"/>
      <c r="J179" s="259"/>
      <c r="K179" s="259"/>
      <c r="L179" s="259"/>
      <c r="M179" s="390">
        <f t="shared" si="50"/>
        <v>1.3333333333333333</v>
      </c>
      <c r="N179"/>
      <c r="O179"/>
      <c r="P179"/>
      <c r="Q179"/>
    </row>
    <row r="180" spans="1:17" s="4" customFormat="1" ht="14.25" customHeight="1">
      <c r="A180" s="325"/>
      <c r="B180" s="328"/>
      <c r="C180" s="289" t="s">
        <v>10</v>
      </c>
      <c r="D180" s="113" t="s">
        <v>105</v>
      </c>
      <c r="E180" s="269"/>
      <c r="F180" s="241">
        <f t="shared" si="51"/>
        <v>3600</v>
      </c>
      <c r="G180" s="258">
        <v>3600</v>
      </c>
      <c r="H180" s="246"/>
      <c r="I180" s="259"/>
      <c r="J180" s="259"/>
      <c r="K180" s="259"/>
      <c r="L180" s="259"/>
      <c r="M180" s="390"/>
      <c r="N180"/>
      <c r="O180"/>
      <c r="P180"/>
      <c r="Q180"/>
    </row>
    <row r="181" spans="1:17" s="4" customFormat="1" ht="42.75" customHeight="1">
      <c r="A181" s="325"/>
      <c r="B181" s="328"/>
      <c r="C181" s="289" t="s">
        <v>48</v>
      </c>
      <c r="D181" s="113" t="s">
        <v>134</v>
      </c>
      <c r="E181" s="269">
        <v>1589400</v>
      </c>
      <c r="F181" s="241">
        <f t="shared" si="51"/>
        <v>1607000</v>
      </c>
      <c r="G181" s="260"/>
      <c r="H181" s="260"/>
      <c r="I181" s="258">
        <v>1607000</v>
      </c>
      <c r="J181" s="259"/>
      <c r="K181" s="259"/>
      <c r="L181" s="259"/>
      <c r="M181" s="390">
        <f t="shared" si="50"/>
        <v>1.011073361016736</v>
      </c>
      <c r="N181"/>
      <c r="O181"/>
      <c r="P181"/>
      <c r="Q181"/>
    </row>
    <row r="182" spans="1:17" s="5" customFormat="1" ht="18" customHeight="1">
      <c r="A182" s="324"/>
      <c r="B182" s="104">
        <v>85203</v>
      </c>
      <c r="C182" s="287" t="s">
        <v>50</v>
      </c>
      <c r="D182" s="100"/>
      <c r="E182" s="254">
        <f aca="true" t="shared" si="59" ref="E182:J182">SUM(E183:E187)</f>
        <v>403278</v>
      </c>
      <c r="F182" s="245">
        <f t="shared" si="51"/>
        <v>396500</v>
      </c>
      <c r="G182" s="254">
        <f t="shared" si="59"/>
        <v>59500</v>
      </c>
      <c r="H182" s="254"/>
      <c r="I182" s="254">
        <f t="shared" si="59"/>
        <v>337000</v>
      </c>
      <c r="J182" s="254">
        <f t="shared" si="59"/>
        <v>0</v>
      </c>
      <c r="K182" s="254"/>
      <c r="L182" s="254"/>
      <c r="M182" s="390">
        <f t="shared" si="50"/>
        <v>0.9831927355323127</v>
      </c>
      <c r="N182"/>
      <c r="O182"/>
      <c r="P182"/>
      <c r="Q182"/>
    </row>
    <row r="183" spans="1:17" s="4" customFormat="1" ht="14.25" customHeight="1">
      <c r="A183" s="325"/>
      <c r="B183" s="328"/>
      <c r="C183" s="289" t="s">
        <v>188</v>
      </c>
      <c r="D183" s="113" t="s">
        <v>136</v>
      </c>
      <c r="E183" s="269">
        <v>37000</v>
      </c>
      <c r="F183" s="241">
        <f>SUM(G183:K183)</f>
        <v>37000</v>
      </c>
      <c r="G183" s="258">
        <v>37000</v>
      </c>
      <c r="H183" s="246"/>
      <c r="I183" s="259"/>
      <c r="J183" s="259"/>
      <c r="K183" s="259"/>
      <c r="L183" s="259"/>
      <c r="M183" s="390">
        <f t="shared" si="50"/>
        <v>1</v>
      </c>
      <c r="N183"/>
      <c r="O183"/>
      <c r="P183"/>
      <c r="Q183"/>
    </row>
    <row r="184" spans="1:17" s="4" customFormat="1" ht="26.25" customHeight="1">
      <c r="A184" s="325"/>
      <c r="B184" s="328"/>
      <c r="C184" s="289" t="s">
        <v>189</v>
      </c>
      <c r="D184" s="113" t="s">
        <v>136</v>
      </c>
      <c r="E184" s="269">
        <v>13800</v>
      </c>
      <c r="F184" s="241">
        <f t="shared" si="51"/>
        <v>22500</v>
      </c>
      <c r="G184" s="258">
        <v>22500</v>
      </c>
      <c r="H184" s="246"/>
      <c r="I184" s="259"/>
      <c r="J184" s="259"/>
      <c r="K184" s="259"/>
      <c r="L184" s="259"/>
      <c r="M184" s="390">
        <f t="shared" si="50"/>
        <v>1.6304347826086956</v>
      </c>
      <c r="N184"/>
      <c r="O184"/>
      <c r="P184"/>
      <c r="Q184"/>
    </row>
    <row r="185" spans="1:17" s="4" customFormat="1" ht="66.75" customHeight="1">
      <c r="A185" s="325"/>
      <c r="B185" s="328"/>
      <c r="C185" s="285" t="s">
        <v>80</v>
      </c>
      <c r="D185" s="113" t="s">
        <v>115</v>
      </c>
      <c r="E185" s="269">
        <v>303000</v>
      </c>
      <c r="F185" s="241">
        <f t="shared" si="51"/>
        <v>306000</v>
      </c>
      <c r="G185" s="258"/>
      <c r="H185" s="258"/>
      <c r="I185" s="253">
        <v>306000</v>
      </c>
      <c r="J185" s="259"/>
      <c r="K185" s="259"/>
      <c r="L185" s="259"/>
      <c r="M185" s="390">
        <f t="shared" si="50"/>
        <v>1.00990099009901</v>
      </c>
      <c r="N185"/>
      <c r="O185"/>
      <c r="P185"/>
      <c r="Q185"/>
    </row>
    <row r="186" spans="1:17" s="4" customFormat="1" ht="66.75" customHeight="1">
      <c r="A186" s="325"/>
      <c r="B186" s="328"/>
      <c r="C186" s="285" t="s">
        <v>75</v>
      </c>
      <c r="D186" s="113" t="s">
        <v>111</v>
      </c>
      <c r="E186" s="269">
        <v>34500</v>
      </c>
      <c r="F186" s="241">
        <f t="shared" si="51"/>
        <v>31000</v>
      </c>
      <c r="G186" s="258"/>
      <c r="H186" s="258"/>
      <c r="I186" s="253">
        <v>31000</v>
      </c>
      <c r="J186" s="259"/>
      <c r="K186" s="259"/>
      <c r="L186" s="259"/>
      <c r="M186" s="390">
        <f t="shared" si="50"/>
        <v>0.8985507246376812</v>
      </c>
      <c r="N186"/>
      <c r="O186"/>
      <c r="P186"/>
      <c r="Q186"/>
    </row>
    <row r="187" spans="1:17" s="4" customFormat="1" ht="70.5" customHeight="1">
      <c r="A187" s="325"/>
      <c r="B187" s="328"/>
      <c r="C187" s="292" t="s">
        <v>291</v>
      </c>
      <c r="D187" s="236" t="s">
        <v>138</v>
      </c>
      <c r="E187" s="269">
        <v>14978</v>
      </c>
      <c r="F187" s="244">
        <f t="shared" si="51"/>
        <v>0</v>
      </c>
      <c r="G187" s="259"/>
      <c r="H187" s="259"/>
      <c r="I187" s="246">
        <v>0</v>
      </c>
      <c r="J187" s="259"/>
      <c r="K187" s="259"/>
      <c r="L187" s="259"/>
      <c r="M187" s="390">
        <f t="shared" si="50"/>
        <v>0</v>
      </c>
      <c r="N187"/>
      <c r="O187"/>
      <c r="P187"/>
      <c r="Q187"/>
    </row>
    <row r="188" spans="1:17" s="5" customFormat="1" ht="18" customHeight="1">
      <c r="A188" s="324"/>
      <c r="B188" s="104">
        <v>85204</v>
      </c>
      <c r="C188" s="287" t="s">
        <v>51</v>
      </c>
      <c r="D188" s="100"/>
      <c r="E188" s="254">
        <f aca="true" t="shared" si="60" ref="E188:J188">SUM(E189:E190)</f>
        <v>175064</v>
      </c>
      <c r="F188" s="245">
        <f t="shared" si="51"/>
        <v>329465</v>
      </c>
      <c r="G188" s="254">
        <f t="shared" si="60"/>
        <v>6113</v>
      </c>
      <c r="H188" s="254"/>
      <c r="I188" s="254">
        <f t="shared" si="60"/>
        <v>323352</v>
      </c>
      <c r="J188" s="254">
        <f t="shared" si="60"/>
        <v>0</v>
      </c>
      <c r="K188" s="254"/>
      <c r="L188" s="254"/>
      <c r="M188" s="390">
        <f t="shared" si="50"/>
        <v>1.8819688799524745</v>
      </c>
      <c r="N188"/>
      <c r="O188"/>
      <c r="P188"/>
      <c r="Q188"/>
    </row>
    <row r="189" spans="1:17" s="4" customFormat="1" ht="13.5" customHeight="1">
      <c r="A189" s="325"/>
      <c r="B189" s="328"/>
      <c r="C189" s="289" t="s">
        <v>47</v>
      </c>
      <c r="D189" s="113" t="s">
        <v>136</v>
      </c>
      <c r="E189" s="269">
        <v>6064</v>
      </c>
      <c r="F189" s="241">
        <f t="shared" si="51"/>
        <v>6113</v>
      </c>
      <c r="G189" s="253">
        <v>6113</v>
      </c>
      <c r="H189" s="246"/>
      <c r="I189" s="259"/>
      <c r="J189" s="259"/>
      <c r="K189" s="259"/>
      <c r="L189" s="259"/>
      <c r="M189" s="390">
        <f t="shared" si="50"/>
        <v>1.0080804749340369</v>
      </c>
      <c r="N189"/>
      <c r="O189"/>
      <c r="P189"/>
      <c r="Q189"/>
    </row>
    <row r="190" spans="1:17" s="4" customFormat="1" ht="52.5" customHeight="1">
      <c r="A190" s="325"/>
      <c r="B190" s="328"/>
      <c r="C190" s="289" t="s">
        <v>89</v>
      </c>
      <c r="D190" s="113" t="s">
        <v>137</v>
      </c>
      <c r="E190" s="269">
        <v>169000</v>
      </c>
      <c r="F190" s="241">
        <f t="shared" si="51"/>
        <v>323352</v>
      </c>
      <c r="G190" s="260"/>
      <c r="H190" s="260"/>
      <c r="I190" s="253">
        <v>323352</v>
      </c>
      <c r="J190" s="259"/>
      <c r="K190" s="259"/>
      <c r="L190" s="259"/>
      <c r="M190" s="390">
        <f t="shared" si="50"/>
        <v>1.9133254437869822</v>
      </c>
      <c r="N190"/>
      <c r="O190"/>
      <c r="P190"/>
      <c r="Q190"/>
    </row>
    <row r="191" spans="1:17" s="4" customFormat="1" ht="42.75" customHeight="1">
      <c r="A191" s="325"/>
      <c r="B191" s="130">
        <v>85212</v>
      </c>
      <c r="C191" s="295" t="s">
        <v>185</v>
      </c>
      <c r="D191" s="125"/>
      <c r="E191" s="239">
        <f>SUM(E192:E192)</f>
        <v>16900000</v>
      </c>
      <c r="F191" s="245">
        <f t="shared" si="51"/>
        <v>13918000</v>
      </c>
      <c r="G191" s="239">
        <f>SUM(G192:G192)</f>
        <v>0</v>
      </c>
      <c r="H191" s="239"/>
      <c r="I191" s="239">
        <f>SUM(I192:I192)</f>
        <v>13918000</v>
      </c>
      <c r="J191" s="239">
        <f>SUM(J192:J192)</f>
        <v>0</v>
      </c>
      <c r="K191" s="239"/>
      <c r="L191" s="239"/>
      <c r="M191" s="390">
        <f t="shared" si="50"/>
        <v>0.8235502958579881</v>
      </c>
      <c r="N191"/>
      <c r="O191"/>
      <c r="P191"/>
      <c r="Q191"/>
    </row>
    <row r="192" spans="1:17" s="4" customFormat="1" ht="64.5" customHeight="1">
      <c r="A192" s="325"/>
      <c r="B192" s="328"/>
      <c r="C192" s="285" t="s">
        <v>80</v>
      </c>
      <c r="D192" s="113" t="s">
        <v>115</v>
      </c>
      <c r="E192" s="269">
        <v>16900000</v>
      </c>
      <c r="F192" s="241">
        <f t="shared" si="51"/>
        <v>13918000</v>
      </c>
      <c r="G192" s="260"/>
      <c r="H192" s="260"/>
      <c r="I192" s="253">
        <v>13918000</v>
      </c>
      <c r="J192" s="259"/>
      <c r="K192" s="259"/>
      <c r="L192" s="259"/>
      <c r="M192" s="390">
        <f t="shared" si="50"/>
        <v>0.8235502958579881</v>
      </c>
      <c r="N192"/>
      <c r="O192"/>
      <c r="P192"/>
      <c r="Q192"/>
    </row>
    <row r="193" spans="1:17" s="5" customFormat="1" ht="66.75" customHeight="1">
      <c r="A193" s="324"/>
      <c r="B193" s="104">
        <v>85213</v>
      </c>
      <c r="C193" s="287" t="s">
        <v>195</v>
      </c>
      <c r="D193" s="100"/>
      <c r="E193" s="254">
        <f aca="true" t="shared" si="61" ref="E193:J193">SUM(E194)</f>
        <v>174000</v>
      </c>
      <c r="F193" s="245">
        <f t="shared" si="51"/>
        <v>174000</v>
      </c>
      <c r="G193" s="254">
        <f t="shared" si="61"/>
        <v>0</v>
      </c>
      <c r="H193" s="254"/>
      <c r="I193" s="254">
        <f t="shared" si="61"/>
        <v>174000</v>
      </c>
      <c r="J193" s="254">
        <f t="shared" si="61"/>
        <v>0</v>
      </c>
      <c r="K193" s="254"/>
      <c r="L193" s="254"/>
      <c r="M193" s="390">
        <f t="shared" si="50"/>
        <v>1</v>
      </c>
      <c r="N193"/>
      <c r="O193"/>
      <c r="P193"/>
      <c r="Q193"/>
    </row>
    <row r="194" spans="1:17" s="4" customFormat="1" ht="69.75" customHeight="1">
      <c r="A194" s="325"/>
      <c r="B194" s="328"/>
      <c r="C194" s="285" t="s">
        <v>80</v>
      </c>
      <c r="D194" s="113" t="s">
        <v>115</v>
      </c>
      <c r="E194" s="269">
        <v>174000</v>
      </c>
      <c r="F194" s="241">
        <f t="shared" si="51"/>
        <v>174000</v>
      </c>
      <c r="G194" s="258"/>
      <c r="H194" s="258"/>
      <c r="I194" s="253">
        <v>174000</v>
      </c>
      <c r="J194" s="259"/>
      <c r="K194" s="259"/>
      <c r="L194" s="259"/>
      <c r="M194" s="390">
        <f t="shared" si="50"/>
        <v>1</v>
      </c>
      <c r="N194"/>
      <c r="O194"/>
      <c r="P194"/>
      <c r="Q194"/>
    </row>
    <row r="195" spans="1:17" s="6" customFormat="1" ht="42.75" customHeight="1">
      <c r="A195" s="336"/>
      <c r="B195" s="337">
        <v>85214</v>
      </c>
      <c r="C195" s="287" t="s">
        <v>207</v>
      </c>
      <c r="D195" s="124"/>
      <c r="E195" s="270">
        <f aca="true" t="shared" si="62" ref="E195:J195">SUM(E196:E197)</f>
        <v>2269000</v>
      </c>
      <c r="F195" s="245">
        <f t="shared" si="51"/>
        <v>2865000</v>
      </c>
      <c r="G195" s="270">
        <f t="shared" si="62"/>
        <v>0</v>
      </c>
      <c r="H195" s="270"/>
      <c r="I195" s="270">
        <f t="shared" si="62"/>
        <v>2865000</v>
      </c>
      <c r="J195" s="270">
        <f t="shared" si="62"/>
        <v>0</v>
      </c>
      <c r="K195" s="270"/>
      <c r="L195" s="270"/>
      <c r="M195" s="390">
        <f t="shared" si="50"/>
        <v>1.2626707800793302</v>
      </c>
      <c r="N195"/>
      <c r="O195"/>
      <c r="P195"/>
      <c r="Q195"/>
    </row>
    <row r="196" spans="1:17" s="4" customFormat="1" ht="63.75">
      <c r="A196" s="325"/>
      <c r="B196" s="328"/>
      <c r="C196" s="285" t="s">
        <v>80</v>
      </c>
      <c r="D196" s="113" t="s">
        <v>115</v>
      </c>
      <c r="E196" s="269">
        <v>900000</v>
      </c>
      <c r="F196" s="241">
        <f t="shared" si="51"/>
        <v>900000</v>
      </c>
      <c r="G196" s="258"/>
      <c r="H196" s="258"/>
      <c r="I196" s="253">
        <v>900000</v>
      </c>
      <c r="J196" s="259"/>
      <c r="K196" s="259"/>
      <c r="L196" s="259"/>
      <c r="M196" s="390">
        <f t="shared" si="50"/>
        <v>1</v>
      </c>
      <c r="N196"/>
      <c r="O196"/>
      <c r="P196"/>
      <c r="Q196"/>
    </row>
    <row r="197" spans="1:17" s="4" customFormat="1" ht="38.25">
      <c r="A197" s="325"/>
      <c r="B197" s="328"/>
      <c r="C197" s="289" t="s">
        <v>93</v>
      </c>
      <c r="D197" s="113" t="s">
        <v>135</v>
      </c>
      <c r="E197" s="269">
        <v>1369000</v>
      </c>
      <c r="F197" s="241">
        <f t="shared" si="51"/>
        <v>1965000</v>
      </c>
      <c r="G197" s="258"/>
      <c r="H197" s="258"/>
      <c r="I197" s="253">
        <v>1965000</v>
      </c>
      <c r="J197" s="259"/>
      <c r="K197" s="259"/>
      <c r="L197" s="259"/>
      <c r="M197" s="390">
        <f t="shared" si="50"/>
        <v>1.435354273192111</v>
      </c>
      <c r="N197"/>
      <c r="O197"/>
      <c r="P197"/>
      <c r="Q197"/>
    </row>
    <row r="198" spans="1:17" s="5" customFormat="1" ht="18" customHeight="1">
      <c r="A198" s="324"/>
      <c r="B198" s="104">
        <v>85219</v>
      </c>
      <c r="C198" s="287" t="s">
        <v>52</v>
      </c>
      <c r="D198" s="100"/>
      <c r="E198" s="254">
        <f>SUM(E199:E200)</f>
        <v>758750</v>
      </c>
      <c r="F198" s="245">
        <f t="shared" si="51"/>
        <v>699000</v>
      </c>
      <c r="G198" s="254">
        <f>SUM(G199:G200)</f>
        <v>20000</v>
      </c>
      <c r="H198" s="254"/>
      <c r="I198" s="254">
        <f>SUM(I199:I200)</f>
        <v>679000</v>
      </c>
      <c r="J198" s="254">
        <f>SUM(J199:J200)</f>
        <v>0</v>
      </c>
      <c r="K198" s="254"/>
      <c r="L198" s="254"/>
      <c r="M198" s="390">
        <f t="shared" si="50"/>
        <v>0.9212520593080725</v>
      </c>
      <c r="N198"/>
      <c r="O198"/>
      <c r="P198"/>
      <c r="Q198"/>
    </row>
    <row r="199" spans="1:17" s="4" customFormat="1" ht="15">
      <c r="A199" s="325"/>
      <c r="B199" s="328"/>
      <c r="C199" s="289" t="s">
        <v>4</v>
      </c>
      <c r="D199" s="113" t="s">
        <v>117</v>
      </c>
      <c r="E199" s="269">
        <v>20000</v>
      </c>
      <c r="F199" s="241">
        <f t="shared" si="51"/>
        <v>20000</v>
      </c>
      <c r="G199" s="260">
        <v>20000</v>
      </c>
      <c r="H199" s="261"/>
      <c r="I199" s="259"/>
      <c r="J199" s="259"/>
      <c r="K199" s="259"/>
      <c r="L199" s="259"/>
      <c r="M199" s="390">
        <f t="shared" si="50"/>
        <v>1</v>
      </c>
      <c r="N199"/>
      <c r="O199"/>
      <c r="P199"/>
      <c r="Q199"/>
    </row>
    <row r="200" spans="1:17" s="4" customFormat="1" ht="41.25" customHeight="1">
      <c r="A200" s="325"/>
      <c r="B200" s="328"/>
      <c r="C200" s="289" t="s">
        <v>88</v>
      </c>
      <c r="D200" s="113" t="s">
        <v>135</v>
      </c>
      <c r="E200" s="269">
        <v>738750</v>
      </c>
      <c r="F200" s="241">
        <f t="shared" si="51"/>
        <v>679000</v>
      </c>
      <c r="G200" s="258"/>
      <c r="H200" s="258"/>
      <c r="I200" s="260">
        <v>679000</v>
      </c>
      <c r="J200" s="259"/>
      <c r="K200" s="259"/>
      <c r="L200" s="259"/>
      <c r="M200" s="390">
        <f t="shared" si="50"/>
        <v>0.9191201353637902</v>
      </c>
      <c r="N200"/>
      <c r="O200"/>
      <c r="P200"/>
      <c r="Q200"/>
    </row>
    <row r="201" spans="1:17" s="4" customFormat="1" ht="17.25" customHeight="1">
      <c r="A201" s="325"/>
      <c r="B201" s="329">
        <v>85220</v>
      </c>
      <c r="C201" s="291" t="s">
        <v>230</v>
      </c>
      <c r="D201" s="156"/>
      <c r="E201" s="239">
        <f aca="true" t="shared" si="63" ref="E201:J201">SUM(E202)</f>
        <v>63633</v>
      </c>
      <c r="F201" s="245">
        <f t="shared" si="51"/>
        <v>0</v>
      </c>
      <c r="G201" s="239">
        <f t="shared" si="63"/>
        <v>0</v>
      </c>
      <c r="H201" s="239"/>
      <c r="I201" s="239">
        <f t="shared" si="63"/>
        <v>0</v>
      </c>
      <c r="J201" s="239">
        <f t="shared" si="63"/>
        <v>0</v>
      </c>
      <c r="K201" s="239"/>
      <c r="L201" s="239"/>
      <c r="M201" s="390">
        <f t="shared" si="50"/>
        <v>0</v>
      </c>
      <c r="N201"/>
      <c r="O201"/>
      <c r="P201"/>
      <c r="Q201"/>
    </row>
    <row r="202" spans="1:17" s="4" customFormat="1" ht="38.25">
      <c r="A202" s="325"/>
      <c r="B202" s="328"/>
      <c r="C202" s="289" t="s">
        <v>48</v>
      </c>
      <c r="D202" s="113" t="s">
        <v>134</v>
      </c>
      <c r="E202" s="269">
        <v>63633</v>
      </c>
      <c r="F202" s="244">
        <f t="shared" si="51"/>
        <v>0</v>
      </c>
      <c r="G202" s="259"/>
      <c r="H202" s="259"/>
      <c r="I202" s="261">
        <v>0</v>
      </c>
      <c r="J202" s="259"/>
      <c r="K202" s="259"/>
      <c r="L202" s="259"/>
      <c r="M202" s="390">
        <f t="shared" si="50"/>
        <v>0</v>
      </c>
      <c r="N202"/>
      <c r="O202"/>
      <c r="P202"/>
      <c r="Q202"/>
    </row>
    <row r="203" spans="1:17" s="5" customFormat="1" ht="21" customHeight="1">
      <c r="A203" s="324"/>
      <c r="B203" s="104">
        <v>85226</v>
      </c>
      <c r="C203" s="287" t="s">
        <v>53</v>
      </c>
      <c r="D203" s="100"/>
      <c r="E203" s="254">
        <f>SUM(E204:E207)</f>
        <v>13700</v>
      </c>
      <c r="F203" s="245">
        <f t="shared" si="51"/>
        <v>50</v>
      </c>
      <c r="G203" s="254">
        <f>SUM(G204:G207)</f>
        <v>50</v>
      </c>
      <c r="H203" s="254"/>
      <c r="I203" s="254">
        <f>SUM(I204:I207)</f>
        <v>0</v>
      </c>
      <c r="J203" s="254">
        <f>SUM(J204:J207)</f>
        <v>0</v>
      </c>
      <c r="K203" s="254"/>
      <c r="L203" s="254"/>
      <c r="M203" s="390">
        <f t="shared" si="50"/>
        <v>0.0036496350364963502</v>
      </c>
      <c r="N203"/>
      <c r="O203"/>
      <c r="P203"/>
      <c r="Q203"/>
    </row>
    <row r="204" spans="1:17" s="8" customFormat="1" ht="15">
      <c r="A204" s="327"/>
      <c r="B204" s="326"/>
      <c r="C204" s="288" t="s">
        <v>47</v>
      </c>
      <c r="D204" s="236" t="s">
        <v>136</v>
      </c>
      <c r="E204" s="269">
        <v>3000</v>
      </c>
      <c r="F204" s="241">
        <f>SUM(G204:K204)</f>
        <v>0</v>
      </c>
      <c r="G204" s="253"/>
      <c r="H204" s="246"/>
      <c r="I204" s="259"/>
      <c r="J204" s="259"/>
      <c r="K204" s="259"/>
      <c r="L204" s="259"/>
      <c r="M204" s="390">
        <f t="shared" si="50"/>
        <v>0</v>
      </c>
      <c r="N204"/>
      <c r="O204"/>
      <c r="P204"/>
      <c r="Q204"/>
    </row>
    <row r="205" spans="1:17" s="4" customFormat="1" ht="15">
      <c r="A205" s="325"/>
      <c r="B205" s="328"/>
      <c r="C205" s="289" t="s">
        <v>4</v>
      </c>
      <c r="D205" s="113" t="s">
        <v>117</v>
      </c>
      <c r="E205" s="269">
        <v>50</v>
      </c>
      <c r="F205" s="241">
        <f t="shared" si="51"/>
        <v>50</v>
      </c>
      <c r="G205" s="253">
        <v>50</v>
      </c>
      <c r="H205" s="246"/>
      <c r="I205" s="259"/>
      <c r="J205" s="259"/>
      <c r="K205" s="259"/>
      <c r="L205" s="259"/>
      <c r="M205" s="390">
        <f t="shared" si="50"/>
        <v>1</v>
      </c>
      <c r="N205"/>
      <c r="O205"/>
      <c r="P205"/>
      <c r="Q205"/>
    </row>
    <row r="206" spans="1:17" s="4" customFormat="1" ht="76.5">
      <c r="A206" s="325"/>
      <c r="B206" s="328"/>
      <c r="C206" s="289" t="s">
        <v>96</v>
      </c>
      <c r="D206" s="278" t="s">
        <v>108</v>
      </c>
      <c r="E206" s="269">
        <v>7650</v>
      </c>
      <c r="F206" s="241">
        <f t="shared" si="51"/>
        <v>0</v>
      </c>
      <c r="G206" s="253"/>
      <c r="H206" s="246"/>
      <c r="I206" s="259"/>
      <c r="J206" s="259"/>
      <c r="K206" s="259"/>
      <c r="L206" s="259"/>
      <c r="M206" s="390">
        <f t="shared" si="50"/>
        <v>0</v>
      </c>
      <c r="N206"/>
      <c r="O206"/>
      <c r="P206"/>
      <c r="Q206"/>
    </row>
    <row r="207" spans="1:17" s="4" customFormat="1" ht="38.25">
      <c r="A207" s="325"/>
      <c r="B207" s="328"/>
      <c r="C207" s="289" t="s">
        <v>48</v>
      </c>
      <c r="D207" s="113" t="s">
        <v>134</v>
      </c>
      <c r="E207" s="269">
        <v>3000</v>
      </c>
      <c r="F207" s="244">
        <f t="shared" si="51"/>
        <v>0</v>
      </c>
      <c r="G207" s="246"/>
      <c r="H207" s="246"/>
      <c r="I207" s="259">
        <v>0</v>
      </c>
      <c r="J207" s="259"/>
      <c r="K207" s="259"/>
      <c r="L207" s="259"/>
      <c r="M207" s="390">
        <f aca="true" t="shared" si="64" ref="M207:M271">F207/E207</f>
        <v>0</v>
      </c>
      <c r="N207"/>
      <c r="O207"/>
      <c r="P207"/>
      <c r="Q207"/>
    </row>
    <row r="208" spans="1:17" s="5" customFormat="1" ht="30.75" customHeight="1">
      <c r="A208" s="324"/>
      <c r="B208" s="104">
        <v>85228</v>
      </c>
      <c r="C208" s="287" t="s">
        <v>73</v>
      </c>
      <c r="D208" s="100"/>
      <c r="E208" s="254">
        <f aca="true" t="shared" si="65" ref="E208:J208">SUM(E209:E210)</f>
        <v>191000</v>
      </c>
      <c r="F208" s="245">
        <f t="shared" si="51"/>
        <v>194000</v>
      </c>
      <c r="G208" s="254">
        <f t="shared" si="65"/>
        <v>75000</v>
      </c>
      <c r="H208" s="254"/>
      <c r="I208" s="254">
        <f t="shared" si="65"/>
        <v>119000</v>
      </c>
      <c r="J208" s="254">
        <f t="shared" si="65"/>
        <v>0</v>
      </c>
      <c r="K208" s="254"/>
      <c r="L208" s="254"/>
      <c r="M208" s="390">
        <f t="shared" si="64"/>
        <v>1.0157068062827226</v>
      </c>
      <c r="N208"/>
      <c r="O208"/>
      <c r="P208"/>
      <c r="Q208"/>
    </row>
    <row r="209" spans="1:17" s="5" customFormat="1" ht="15">
      <c r="A209" s="324"/>
      <c r="B209" s="302"/>
      <c r="C209" s="296" t="s">
        <v>47</v>
      </c>
      <c r="D209" s="108" t="s">
        <v>136</v>
      </c>
      <c r="E209" s="255">
        <v>72000</v>
      </c>
      <c r="F209" s="241">
        <f t="shared" si="51"/>
        <v>75000</v>
      </c>
      <c r="G209" s="253">
        <v>75000</v>
      </c>
      <c r="H209" s="246"/>
      <c r="I209" s="271"/>
      <c r="J209" s="271"/>
      <c r="K209" s="271"/>
      <c r="L209" s="271"/>
      <c r="M209" s="390">
        <f t="shared" si="64"/>
        <v>1.0416666666666667</v>
      </c>
      <c r="N209"/>
      <c r="O209"/>
      <c r="P209"/>
      <c r="Q209"/>
    </row>
    <row r="210" spans="1:17" s="8" customFormat="1" ht="63.75">
      <c r="A210" s="327"/>
      <c r="B210" s="326"/>
      <c r="C210" s="285" t="s">
        <v>80</v>
      </c>
      <c r="D210" s="236" t="s">
        <v>115</v>
      </c>
      <c r="E210" s="269">
        <v>119000</v>
      </c>
      <c r="F210" s="241">
        <f t="shared" si="51"/>
        <v>119000</v>
      </c>
      <c r="G210" s="258"/>
      <c r="H210" s="258"/>
      <c r="I210" s="253">
        <v>119000</v>
      </c>
      <c r="J210" s="259"/>
      <c r="K210" s="259"/>
      <c r="L210" s="259"/>
      <c r="M210" s="390">
        <f t="shared" si="64"/>
        <v>1</v>
      </c>
      <c r="N210"/>
      <c r="O210"/>
      <c r="P210"/>
      <c r="Q210"/>
    </row>
    <row r="211" spans="1:17" s="8" customFormat="1" ht="15">
      <c r="A211" s="327"/>
      <c r="B211" s="104">
        <v>85231</v>
      </c>
      <c r="C211" s="287" t="s">
        <v>67</v>
      </c>
      <c r="D211" s="125"/>
      <c r="E211" s="239">
        <f aca="true" t="shared" si="66" ref="E211:J211">SUM(E212)</f>
        <v>110000</v>
      </c>
      <c r="F211" s="245">
        <f t="shared" si="51"/>
        <v>40000</v>
      </c>
      <c r="G211" s="239">
        <f t="shared" si="66"/>
        <v>0</v>
      </c>
      <c r="H211" s="239"/>
      <c r="I211" s="239">
        <f t="shared" si="66"/>
        <v>40000</v>
      </c>
      <c r="J211" s="239">
        <f t="shared" si="66"/>
        <v>0</v>
      </c>
      <c r="K211" s="239"/>
      <c r="L211" s="239"/>
      <c r="M211" s="390">
        <f t="shared" si="64"/>
        <v>0.36363636363636365</v>
      </c>
      <c r="N211"/>
      <c r="O211"/>
      <c r="P211"/>
      <c r="Q211"/>
    </row>
    <row r="212" spans="1:17" s="4" customFormat="1" ht="63.75">
      <c r="A212" s="325"/>
      <c r="B212" s="328"/>
      <c r="C212" s="285" t="s">
        <v>75</v>
      </c>
      <c r="D212" s="113" t="s">
        <v>111</v>
      </c>
      <c r="E212" s="269">
        <v>110000</v>
      </c>
      <c r="F212" s="241">
        <f t="shared" si="51"/>
        <v>40000</v>
      </c>
      <c r="G212" s="258"/>
      <c r="H212" s="258"/>
      <c r="I212" s="253">
        <v>40000</v>
      </c>
      <c r="J212" s="259"/>
      <c r="K212" s="259"/>
      <c r="L212" s="259"/>
      <c r="M212" s="390">
        <f t="shared" si="64"/>
        <v>0.36363636363636365</v>
      </c>
      <c r="N212"/>
      <c r="O212"/>
      <c r="P212"/>
      <c r="Q212"/>
    </row>
    <row r="213" spans="1:17" s="4" customFormat="1" ht="25.5">
      <c r="A213" s="325"/>
      <c r="B213" s="104">
        <v>85278</v>
      </c>
      <c r="C213" s="287" t="s">
        <v>292</v>
      </c>
      <c r="D213" s="156"/>
      <c r="E213" s="239">
        <f>SUM(E214)</f>
        <v>1392</v>
      </c>
      <c r="F213" s="239">
        <f aca="true" t="shared" si="67" ref="F213:L213">SUM(F214)</f>
        <v>0</v>
      </c>
      <c r="G213" s="239">
        <f t="shared" si="67"/>
        <v>0</v>
      </c>
      <c r="H213" s="239">
        <f t="shared" si="67"/>
        <v>0</v>
      </c>
      <c r="I213" s="239">
        <f t="shared" si="67"/>
        <v>0</v>
      </c>
      <c r="J213" s="239">
        <f t="shared" si="67"/>
        <v>0</v>
      </c>
      <c r="K213" s="239">
        <f t="shared" si="67"/>
        <v>0</v>
      </c>
      <c r="L213" s="239">
        <f t="shared" si="67"/>
        <v>0</v>
      </c>
      <c r="M213" s="390">
        <f t="shared" si="64"/>
        <v>0</v>
      </c>
      <c r="N213"/>
      <c r="O213"/>
      <c r="P213"/>
      <c r="Q213"/>
    </row>
    <row r="214" spans="1:17" s="4" customFormat="1" ht="63.75">
      <c r="A214" s="325"/>
      <c r="B214" s="326"/>
      <c r="C214" s="292" t="s">
        <v>80</v>
      </c>
      <c r="D214" s="113" t="s">
        <v>115</v>
      </c>
      <c r="E214" s="269">
        <v>1392</v>
      </c>
      <c r="F214" s="241"/>
      <c r="G214" s="258"/>
      <c r="H214" s="258"/>
      <c r="I214" s="253"/>
      <c r="J214" s="259"/>
      <c r="K214" s="259"/>
      <c r="L214" s="259"/>
      <c r="M214" s="390">
        <f t="shared" si="64"/>
        <v>0</v>
      </c>
      <c r="N214"/>
      <c r="O214"/>
      <c r="P214"/>
      <c r="Q214"/>
    </row>
    <row r="215" spans="1:17" s="5" customFormat="1" ht="21.75" customHeight="1">
      <c r="A215" s="324"/>
      <c r="B215" s="104">
        <v>85295</v>
      </c>
      <c r="C215" s="287" t="s">
        <v>5</v>
      </c>
      <c r="D215" s="100"/>
      <c r="E215" s="254">
        <f aca="true" t="shared" si="68" ref="E215:J215">SUM(E216:E219)</f>
        <v>659675</v>
      </c>
      <c r="F215" s="245">
        <f aca="true" t="shared" si="69" ref="F215:F274">SUM(G215:K215)</f>
        <v>339000</v>
      </c>
      <c r="G215" s="254">
        <f t="shared" si="68"/>
        <v>0</v>
      </c>
      <c r="H215" s="254"/>
      <c r="I215" s="254">
        <f t="shared" si="68"/>
        <v>339000</v>
      </c>
      <c r="J215" s="254">
        <f t="shared" si="68"/>
        <v>0</v>
      </c>
      <c r="K215" s="254"/>
      <c r="L215" s="254"/>
      <c r="M215" s="390">
        <f t="shared" si="64"/>
        <v>0.5138894152423542</v>
      </c>
      <c r="N215"/>
      <c r="O215"/>
      <c r="P215"/>
      <c r="Q215"/>
    </row>
    <row r="216" spans="1:17" s="4" customFormat="1" ht="42" customHeight="1">
      <c r="A216" s="325"/>
      <c r="B216" s="328"/>
      <c r="C216" s="289" t="s">
        <v>88</v>
      </c>
      <c r="D216" s="113" t="s">
        <v>135</v>
      </c>
      <c r="E216" s="269">
        <v>609406</v>
      </c>
      <c r="F216" s="241">
        <f>SUM(G216:K216)</f>
        <v>339000</v>
      </c>
      <c r="G216" s="258"/>
      <c r="H216" s="258"/>
      <c r="I216" s="253">
        <v>339000</v>
      </c>
      <c r="J216" s="259"/>
      <c r="K216" s="259"/>
      <c r="L216" s="259"/>
      <c r="M216" s="390">
        <f t="shared" si="64"/>
        <v>0.556279393376501</v>
      </c>
      <c r="N216"/>
      <c r="O216"/>
      <c r="P216"/>
      <c r="Q216"/>
    </row>
    <row r="217" spans="1:17" s="4" customFormat="1" ht="63.75">
      <c r="A217" s="325"/>
      <c r="B217" s="328"/>
      <c r="C217" s="292" t="s">
        <v>192</v>
      </c>
      <c r="D217" s="236" t="s">
        <v>184</v>
      </c>
      <c r="E217" s="269">
        <v>5645</v>
      </c>
      <c r="F217" s="241"/>
      <c r="G217" s="258"/>
      <c r="H217" s="258"/>
      <c r="I217" s="253"/>
      <c r="J217" s="259"/>
      <c r="K217" s="259"/>
      <c r="L217" s="259"/>
      <c r="M217" s="390">
        <f t="shared" si="64"/>
        <v>0</v>
      </c>
      <c r="N217"/>
      <c r="O217"/>
      <c r="P217"/>
      <c r="Q217"/>
    </row>
    <row r="218" spans="1:17" s="4" customFormat="1" ht="51">
      <c r="A218" s="325"/>
      <c r="B218" s="328"/>
      <c r="C218" s="289" t="s">
        <v>211</v>
      </c>
      <c r="D218" s="113" t="s">
        <v>187</v>
      </c>
      <c r="E218" s="269">
        <v>20000</v>
      </c>
      <c r="F218" s="241"/>
      <c r="G218" s="258"/>
      <c r="H218" s="258"/>
      <c r="I218" s="253"/>
      <c r="J218" s="259"/>
      <c r="K218" s="259"/>
      <c r="L218" s="259"/>
      <c r="M218" s="390">
        <f t="shared" si="64"/>
        <v>0</v>
      </c>
      <c r="N218"/>
      <c r="O218"/>
      <c r="P218"/>
      <c r="Q218"/>
    </row>
    <row r="219" spans="1:17" s="4" customFormat="1" ht="63.75">
      <c r="A219" s="325"/>
      <c r="B219" s="328"/>
      <c r="C219" s="289" t="s">
        <v>91</v>
      </c>
      <c r="D219" s="113" t="s">
        <v>137</v>
      </c>
      <c r="E219" s="269">
        <v>24624</v>
      </c>
      <c r="F219" s="244">
        <f t="shared" si="69"/>
        <v>0</v>
      </c>
      <c r="G219" s="259"/>
      <c r="H219" s="259"/>
      <c r="I219" s="246">
        <v>0</v>
      </c>
      <c r="J219" s="259"/>
      <c r="K219" s="259"/>
      <c r="L219" s="259"/>
      <c r="M219" s="390">
        <f t="shared" si="64"/>
        <v>0</v>
      </c>
      <c r="N219"/>
      <c r="O219"/>
      <c r="P219"/>
      <c r="Q219"/>
    </row>
    <row r="220" spans="1:17" s="4" customFormat="1" ht="25.5">
      <c r="A220" s="133">
        <v>853</v>
      </c>
      <c r="B220" s="96"/>
      <c r="C220" s="290" t="s">
        <v>102</v>
      </c>
      <c r="D220" s="281"/>
      <c r="E220" s="251">
        <f>SUM(E221+E223+E225)</f>
        <v>176936</v>
      </c>
      <c r="F220" s="251">
        <f aca="true" t="shared" si="70" ref="F220:L220">SUM(F221+F223+F225)</f>
        <v>193446</v>
      </c>
      <c r="G220" s="251">
        <f t="shared" si="70"/>
        <v>31994</v>
      </c>
      <c r="H220" s="251">
        <f t="shared" si="70"/>
        <v>0</v>
      </c>
      <c r="I220" s="251">
        <f t="shared" si="70"/>
        <v>161452</v>
      </c>
      <c r="J220" s="251">
        <f t="shared" si="70"/>
        <v>0</v>
      </c>
      <c r="K220" s="251">
        <f t="shared" si="70"/>
        <v>0</v>
      </c>
      <c r="L220" s="251">
        <f t="shared" si="70"/>
        <v>0</v>
      </c>
      <c r="M220" s="390">
        <f t="shared" si="64"/>
        <v>1.0933105755753494</v>
      </c>
      <c r="N220"/>
      <c r="O220"/>
      <c r="P220"/>
      <c r="Q220"/>
    </row>
    <row r="221" spans="1:17" s="4" customFormat="1" ht="25.5">
      <c r="A221" s="300"/>
      <c r="B221" s="104">
        <v>85311</v>
      </c>
      <c r="C221" s="294" t="s">
        <v>293</v>
      </c>
      <c r="D221" s="282"/>
      <c r="E221" s="239">
        <f>SUM(E222)</f>
        <v>4942</v>
      </c>
      <c r="F221" s="239">
        <f aca="true" t="shared" si="71" ref="F221:L221">SUM(F222)</f>
        <v>7452</v>
      </c>
      <c r="G221" s="239">
        <f t="shared" si="71"/>
        <v>0</v>
      </c>
      <c r="H221" s="239">
        <f t="shared" si="71"/>
        <v>0</v>
      </c>
      <c r="I221" s="239">
        <f t="shared" si="71"/>
        <v>7452</v>
      </c>
      <c r="J221" s="239">
        <f t="shared" si="71"/>
        <v>0</v>
      </c>
      <c r="K221" s="239">
        <f t="shared" si="71"/>
        <v>0</v>
      </c>
      <c r="L221" s="239">
        <f t="shared" si="71"/>
        <v>0</v>
      </c>
      <c r="M221" s="390">
        <f t="shared" si="64"/>
        <v>1.5078915418858763</v>
      </c>
      <c r="N221"/>
      <c r="O221"/>
      <c r="P221"/>
      <c r="Q221"/>
    </row>
    <row r="222" spans="1:17" s="4" customFormat="1" ht="51">
      <c r="A222" s="300"/>
      <c r="B222" s="302"/>
      <c r="C222" s="288" t="s">
        <v>89</v>
      </c>
      <c r="D222" s="283" t="s">
        <v>137</v>
      </c>
      <c r="E222" s="269">
        <v>4942</v>
      </c>
      <c r="F222" s="272">
        <f>SUM(G222:K222)</f>
        <v>7452</v>
      </c>
      <c r="G222" s="272"/>
      <c r="H222" s="272"/>
      <c r="I222" s="272">
        <v>7452</v>
      </c>
      <c r="J222" s="269"/>
      <c r="K222" s="269"/>
      <c r="L222" s="269"/>
      <c r="M222" s="390">
        <f t="shared" si="64"/>
        <v>1.5078915418858763</v>
      </c>
      <c r="N222"/>
      <c r="O222"/>
      <c r="P222"/>
      <c r="Q222"/>
    </row>
    <row r="223" spans="1:17" s="4" customFormat="1" ht="25.5">
      <c r="A223" s="325"/>
      <c r="B223" s="329">
        <v>85321</v>
      </c>
      <c r="C223" s="287" t="s">
        <v>196</v>
      </c>
      <c r="D223" s="156"/>
      <c r="E223" s="239">
        <f aca="true" t="shared" si="72" ref="E223:J223">SUM(E224)</f>
        <v>140000</v>
      </c>
      <c r="F223" s="245">
        <f t="shared" si="69"/>
        <v>154000</v>
      </c>
      <c r="G223" s="239">
        <f t="shared" si="72"/>
        <v>0</v>
      </c>
      <c r="H223" s="239"/>
      <c r="I223" s="239">
        <f t="shared" si="72"/>
        <v>154000</v>
      </c>
      <c r="J223" s="239">
        <f t="shared" si="72"/>
        <v>0</v>
      </c>
      <c r="K223" s="239"/>
      <c r="L223" s="239"/>
      <c r="M223" s="390">
        <f t="shared" si="64"/>
        <v>1.1</v>
      </c>
      <c r="N223"/>
      <c r="O223"/>
      <c r="P223"/>
      <c r="Q223"/>
    </row>
    <row r="224" spans="1:17" s="4" customFormat="1" ht="63.75">
      <c r="A224" s="325"/>
      <c r="B224" s="328"/>
      <c r="C224" s="285" t="s">
        <v>75</v>
      </c>
      <c r="D224" s="113" t="s">
        <v>111</v>
      </c>
      <c r="E224" s="240">
        <v>140000</v>
      </c>
      <c r="F224" s="241">
        <f t="shared" si="69"/>
        <v>154000</v>
      </c>
      <c r="G224" s="258">
        <v>0</v>
      </c>
      <c r="H224" s="258"/>
      <c r="I224" s="253">
        <v>154000</v>
      </c>
      <c r="J224" s="259"/>
      <c r="K224" s="259"/>
      <c r="L224" s="259"/>
      <c r="M224" s="390">
        <f t="shared" si="64"/>
        <v>1.1</v>
      </c>
      <c r="N224"/>
      <c r="O224"/>
      <c r="P224"/>
      <c r="Q224"/>
    </row>
    <row r="225" spans="1:17" s="4" customFormat="1" ht="15">
      <c r="A225" s="325"/>
      <c r="B225" s="329">
        <v>85395</v>
      </c>
      <c r="C225" s="291" t="s">
        <v>5</v>
      </c>
      <c r="D225" s="156"/>
      <c r="E225" s="239">
        <f>SUM(E226)</f>
        <v>31994</v>
      </c>
      <c r="F225" s="245">
        <f>SUM(G225:K225)</f>
        <v>31994</v>
      </c>
      <c r="G225" s="273">
        <f aca="true" t="shared" si="73" ref="G225:L225">SUM(G226)</f>
        <v>31994</v>
      </c>
      <c r="H225" s="273">
        <f t="shared" si="73"/>
        <v>0</v>
      </c>
      <c r="I225" s="273">
        <f t="shared" si="73"/>
        <v>0</v>
      </c>
      <c r="J225" s="273">
        <f t="shared" si="73"/>
        <v>0</v>
      </c>
      <c r="K225" s="273">
        <f t="shared" si="73"/>
        <v>0</v>
      </c>
      <c r="L225" s="273">
        <f t="shared" si="73"/>
        <v>0</v>
      </c>
      <c r="M225" s="390">
        <f t="shared" si="64"/>
        <v>1</v>
      </c>
      <c r="N225"/>
      <c r="O225"/>
      <c r="P225"/>
      <c r="Q225"/>
    </row>
    <row r="226" spans="1:17" s="4" customFormat="1" ht="15">
      <c r="A226" s="325"/>
      <c r="B226" s="328"/>
      <c r="C226" s="285" t="s">
        <v>203</v>
      </c>
      <c r="D226" s="113" t="s">
        <v>105</v>
      </c>
      <c r="E226" s="240">
        <v>31994</v>
      </c>
      <c r="F226" s="263">
        <f>SUM(G226:K226)</f>
        <v>31994</v>
      </c>
      <c r="G226" s="258">
        <v>31994</v>
      </c>
      <c r="H226" s="259"/>
      <c r="I226" s="246"/>
      <c r="J226" s="259"/>
      <c r="K226" s="259"/>
      <c r="L226" s="259"/>
      <c r="M226" s="390">
        <f t="shared" si="64"/>
        <v>1</v>
      </c>
      <c r="N226"/>
      <c r="O226"/>
      <c r="P226"/>
      <c r="Q226"/>
    </row>
    <row r="227" spans="1:17" s="7" customFormat="1" ht="15">
      <c r="A227" s="133">
        <v>854</v>
      </c>
      <c r="B227" s="96"/>
      <c r="C227" s="290" t="s">
        <v>54</v>
      </c>
      <c r="D227" s="96"/>
      <c r="E227" s="250">
        <f aca="true" t="shared" si="74" ref="E227:L227">SUM(E228+E230+E232+E236)</f>
        <v>738473</v>
      </c>
      <c r="F227" s="250">
        <f t="shared" si="74"/>
        <v>957224</v>
      </c>
      <c r="G227" s="250">
        <f t="shared" si="74"/>
        <v>957224</v>
      </c>
      <c r="H227" s="250">
        <f t="shared" si="74"/>
        <v>0</v>
      </c>
      <c r="I227" s="250">
        <f t="shared" si="74"/>
        <v>0</v>
      </c>
      <c r="J227" s="250">
        <f t="shared" si="74"/>
        <v>0</v>
      </c>
      <c r="K227" s="250">
        <f t="shared" si="74"/>
        <v>0</v>
      </c>
      <c r="L227" s="250">
        <f t="shared" si="74"/>
        <v>0</v>
      </c>
      <c r="M227" s="390">
        <f t="shared" si="64"/>
        <v>1.2962207149076541</v>
      </c>
      <c r="N227"/>
      <c r="O227"/>
      <c r="P227"/>
      <c r="Q227"/>
    </row>
    <row r="228" spans="1:17" s="7" customFormat="1" ht="15">
      <c r="A228" s="301"/>
      <c r="B228" s="130">
        <v>85401</v>
      </c>
      <c r="C228" s="298" t="s">
        <v>296</v>
      </c>
      <c r="D228" s="104"/>
      <c r="E228" s="274">
        <f>SUM(E229)</f>
        <v>0</v>
      </c>
      <c r="F228" s="274">
        <f aca="true" t="shared" si="75" ref="F228:L228">SUM(F229)</f>
        <v>0</v>
      </c>
      <c r="G228" s="274">
        <f t="shared" si="75"/>
        <v>0</v>
      </c>
      <c r="H228" s="274">
        <f t="shared" si="75"/>
        <v>0</v>
      </c>
      <c r="I228" s="274">
        <f t="shared" si="75"/>
        <v>0</v>
      </c>
      <c r="J228" s="274">
        <f t="shared" si="75"/>
        <v>0</v>
      </c>
      <c r="K228" s="274">
        <f t="shared" si="75"/>
        <v>0</v>
      </c>
      <c r="L228" s="274">
        <f t="shared" si="75"/>
        <v>0</v>
      </c>
      <c r="M228" s="390"/>
      <c r="N228"/>
      <c r="O228"/>
      <c r="P228"/>
      <c r="Q228"/>
    </row>
    <row r="229" spans="1:17" s="7" customFormat="1" ht="15">
      <c r="A229" s="301"/>
      <c r="B229" s="302"/>
      <c r="C229" s="292" t="s">
        <v>47</v>
      </c>
      <c r="D229" s="158" t="s">
        <v>136</v>
      </c>
      <c r="E229" s="269"/>
      <c r="F229" s="263">
        <f>SUM(G229:K229)</f>
        <v>0</v>
      </c>
      <c r="G229" s="272"/>
      <c r="H229" s="269"/>
      <c r="I229" s="269"/>
      <c r="J229" s="269"/>
      <c r="K229" s="269"/>
      <c r="L229" s="269"/>
      <c r="M229" s="390"/>
      <c r="N229"/>
      <c r="O229"/>
      <c r="P229"/>
      <c r="Q229"/>
    </row>
    <row r="230" spans="1:17" s="7" customFormat="1" ht="32.25" customHeight="1">
      <c r="A230" s="301"/>
      <c r="B230" s="130">
        <v>85406</v>
      </c>
      <c r="C230" s="298" t="s">
        <v>244</v>
      </c>
      <c r="D230" s="130"/>
      <c r="E230" s="239">
        <f aca="true" t="shared" si="76" ref="E230:L230">SUM(E231:E231)</f>
        <v>150</v>
      </c>
      <c r="F230" s="239">
        <f t="shared" si="76"/>
        <v>350</v>
      </c>
      <c r="G230" s="239">
        <f t="shared" si="76"/>
        <v>350</v>
      </c>
      <c r="H230" s="239">
        <f t="shared" si="76"/>
        <v>0</v>
      </c>
      <c r="I230" s="239">
        <f t="shared" si="76"/>
        <v>0</v>
      </c>
      <c r="J230" s="239">
        <f t="shared" si="76"/>
        <v>0</v>
      </c>
      <c r="K230" s="239">
        <f t="shared" si="76"/>
        <v>0</v>
      </c>
      <c r="L230" s="239">
        <f t="shared" si="76"/>
        <v>0</v>
      </c>
      <c r="M230" s="390">
        <f t="shared" si="64"/>
        <v>2.3333333333333335</v>
      </c>
      <c r="N230"/>
      <c r="O230"/>
      <c r="P230"/>
      <c r="Q230"/>
    </row>
    <row r="231" spans="1:17" s="7" customFormat="1" ht="21" customHeight="1">
      <c r="A231" s="301"/>
      <c r="B231" s="302"/>
      <c r="C231" s="289" t="s">
        <v>4</v>
      </c>
      <c r="D231" s="113" t="s">
        <v>117</v>
      </c>
      <c r="E231" s="275">
        <v>150</v>
      </c>
      <c r="F231" s="241">
        <f t="shared" si="69"/>
        <v>350</v>
      </c>
      <c r="G231" s="276">
        <v>350</v>
      </c>
      <c r="H231" s="275"/>
      <c r="I231" s="275"/>
      <c r="J231" s="275"/>
      <c r="K231" s="275"/>
      <c r="L231" s="275"/>
      <c r="M231" s="390">
        <f t="shared" si="64"/>
        <v>2.3333333333333335</v>
      </c>
      <c r="N231"/>
      <c r="O231"/>
      <c r="P231"/>
      <c r="Q231"/>
    </row>
    <row r="232" spans="1:17" s="5" customFormat="1" ht="18" customHeight="1">
      <c r="A232" s="324"/>
      <c r="B232" s="104">
        <v>85410</v>
      </c>
      <c r="C232" s="287" t="s">
        <v>55</v>
      </c>
      <c r="D232" s="100"/>
      <c r="E232" s="254">
        <f aca="true" t="shared" si="77" ref="E232:L232">SUM(E233:E235)</f>
        <v>18628</v>
      </c>
      <c r="F232" s="245">
        <f t="shared" si="69"/>
        <v>956874</v>
      </c>
      <c r="G232" s="254">
        <f t="shared" si="77"/>
        <v>956874</v>
      </c>
      <c r="H232" s="254"/>
      <c r="I232" s="254">
        <f t="shared" si="77"/>
        <v>0</v>
      </c>
      <c r="J232" s="254">
        <f t="shared" si="77"/>
        <v>0</v>
      </c>
      <c r="K232" s="254">
        <f t="shared" si="77"/>
        <v>0</v>
      </c>
      <c r="L232" s="254">
        <f t="shared" si="77"/>
        <v>0</v>
      </c>
      <c r="M232" s="390">
        <f t="shared" si="64"/>
        <v>51.367511273351944</v>
      </c>
      <c r="N232"/>
      <c r="O232"/>
      <c r="P232"/>
      <c r="Q232"/>
    </row>
    <row r="233" spans="1:17" s="4" customFormat="1" ht="91.5" customHeight="1">
      <c r="A233" s="325"/>
      <c r="B233" s="328"/>
      <c r="C233" s="289" t="s">
        <v>96</v>
      </c>
      <c r="D233" s="113" t="s">
        <v>108</v>
      </c>
      <c r="E233" s="240">
        <v>17928</v>
      </c>
      <c r="F233" s="241">
        <f t="shared" si="69"/>
        <v>18598</v>
      </c>
      <c r="G233" s="253">
        <v>18598</v>
      </c>
      <c r="H233" s="246"/>
      <c r="I233" s="259"/>
      <c r="J233" s="259"/>
      <c r="K233" s="259"/>
      <c r="L233" s="259"/>
      <c r="M233" s="390">
        <f t="shared" si="64"/>
        <v>1.037371709058456</v>
      </c>
      <c r="N233"/>
      <c r="O233"/>
      <c r="P233"/>
      <c r="Q233"/>
    </row>
    <row r="234" spans="1:17" s="4" customFormat="1" ht="15">
      <c r="A234" s="325"/>
      <c r="B234" s="328"/>
      <c r="C234" s="289" t="s">
        <v>47</v>
      </c>
      <c r="D234" s="113" t="s">
        <v>136</v>
      </c>
      <c r="E234" s="240"/>
      <c r="F234" s="241">
        <f t="shared" si="69"/>
        <v>937041</v>
      </c>
      <c r="G234" s="253">
        <v>937041</v>
      </c>
      <c r="H234" s="246"/>
      <c r="I234" s="259"/>
      <c r="J234" s="259"/>
      <c r="K234" s="259"/>
      <c r="L234" s="259"/>
      <c r="M234" s="390"/>
      <c r="N234"/>
      <c r="O234"/>
      <c r="P234"/>
      <c r="Q234"/>
    </row>
    <row r="235" spans="1:17" s="4" customFormat="1" ht="18" customHeight="1">
      <c r="A235" s="325"/>
      <c r="B235" s="328"/>
      <c r="C235" s="289" t="s">
        <v>4</v>
      </c>
      <c r="D235" s="113" t="s">
        <v>117</v>
      </c>
      <c r="E235" s="240">
        <v>700</v>
      </c>
      <c r="F235" s="241">
        <f t="shared" si="69"/>
        <v>1235</v>
      </c>
      <c r="G235" s="253">
        <v>1235</v>
      </c>
      <c r="H235" s="246"/>
      <c r="I235" s="259"/>
      <c r="J235" s="259"/>
      <c r="K235" s="259"/>
      <c r="L235" s="259"/>
      <c r="M235" s="390">
        <f t="shared" si="64"/>
        <v>1.7642857142857142</v>
      </c>
      <c r="N235"/>
      <c r="O235"/>
      <c r="P235"/>
      <c r="Q235"/>
    </row>
    <row r="236" spans="1:17" s="5" customFormat="1" ht="15">
      <c r="A236" s="324"/>
      <c r="B236" s="104">
        <v>85415</v>
      </c>
      <c r="C236" s="287" t="s">
        <v>56</v>
      </c>
      <c r="D236" s="100"/>
      <c r="E236" s="254">
        <f aca="true" t="shared" si="78" ref="E236:L236">SUM(E237:E240)</f>
        <v>719695</v>
      </c>
      <c r="F236" s="245">
        <f t="shared" si="69"/>
        <v>0</v>
      </c>
      <c r="G236" s="254">
        <f t="shared" si="78"/>
        <v>0</v>
      </c>
      <c r="H236" s="254"/>
      <c r="I236" s="254">
        <f t="shared" si="78"/>
        <v>0</v>
      </c>
      <c r="J236" s="254">
        <f t="shared" si="78"/>
        <v>0</v>
      </c>
      <c r="K236" s="254">
        <f t="shared" si="78"/>
        <v>0</v>
      </c>
      <c r="L236" s="254">
        <f t="shared" si="78"/>
        <v>0</v>
      </c>
      <c r="M236" s="390">
        <f t="shared" si="64"/>
        <v>0</v>
      </c>
      <c r="N236"/>
      <c r="O236"/>
      <c r="P236"/>
      <c r="Q236"/>
    </row>
    <row r="237" spans="1:17" s="5" customFormat="1" ht="83.25" customHeight="1">
      <c r="A237" s="324"/>
      <c r="B237" s="302"/>
      <c r="C237" s="285" t="s">
        <v>219</v>
      </c>
      <c r="D237" s="113" t="s">
        <v>215</v>
      </c>
      <c r="E237" s="255">
        <v>144538</v>
      </c>
      <c r="F237" s="244">
        <f t="shared" si="69"/>
        <v>0</v>
      </c>
      <c r="G237" s="271"/>
      <c r="H237" s="271"/>
      <c r="I237" s="271"/>
      <c r="J237" s="271"/>
      <c r="K237" s="271"/>
      <c r="L237" s="271"/>
      <c r="M237" s="390">
        <f t="shared" si="64"/>
        <v>0</v>
      </c>
      <c r="N237"/>
      <c r="O237"/>
      <c r="P237"/>
      <c r="Q237"/>
    </row>
    <row r="238" spans="1:17" s="5" customFormat="1" ht="76.5" customHeight="1">
      <c r="A238" s="324"/>
      <c r="B238" s="302"/>
      <c r="C238" s="285" t="s">
        <v>219</v>
      </c>
      <c r="D238" s="113" t="s">
        <v>214</v>
      </c>
      <c r="E238" s="255">
        <v>67862</v>
      </c>
      <c r="F238" s="244">
        <f t="shared" si="69"/>
        <v>0</v>
      </c>
      <c r="G238" s="271"/>
      <c r="H238" s="271"/>
      <c r="I238" s="271"/>
      <c r="J238" s="271"/>
      <c r="K238" s="271"/>
      <c r="L238" s="271"/>
      <c r="M238" s="390">
        <f t="shared" si="64"/>
        <v>0</v>
      </c>
      <c r="N238"/>
      <c r="O238"/>
      <c r="P238"/>
      <c r="Q238"/>
    </row>
    <row r="239" spans="1:17" s="5" customFormat="1" ht="47.25" customHeight="1">
      <c r="A239" s="324"/>
      <c r="B239" s="302"/>
      <c r="C239" s="289" t="s">
        <v>48</v>
      </c>
      <c r="D239" s="113" t="s">
        <v>134</v>
      </c>
      <c r="E239" s="255">
        <v>15600</v>
      </c>
      <c r="F239" s="244">
        <f t="shared" si="69"/>
        <v>0</v>
      </c>
      <c r="G239" s="271"/>
      <c r="H239" s="271"/>
      <c r="I239" s="271">
        <v>0</v>
      </c>
      <c r="J239" s="271"/>
      <c r="K239" s="271"/>
      <c r="L239" s="271"/>
      <c r="M239" s="390">
        <f t="shared" si="64"/>
        <v>0</v>
      </c>
      <c r="N239"/>
      <c r="O239"/>
      <c r="P239"/>
      <c r="Q239"/>
    </row>
    <row r="240" spans="1:17" s="4" customFormat="1" ht="42" customHeight="1">
      <c r="A240" s="325"/>
      <c r="B240" s="328"/>
      <c r="C240" s="289" t="s">
        <v>88</v>
      </c>
      <c r="D240" s="113" t="s">
        <v>135</v>
      </c>
      <c r="E240" s="267">
        <v>491695</v>
      </c>
      <c r="F240" s="244">
        <f t="shared" si="69"/>
        <v>0</v>
      </c>
      <c r="G240" s="259">
        <v>0</v>
      </c>
      <c r="H240" s="259"/>
      <c r="I240" s="246">
        <v>0</v>
      </c>
      <c r="J240" s="259"/>
      <c r="K240" s="259"/>
      <c r="L240" s="259"/>
      <c r="M240" s="390">
        <f t="shared" si="64"/>
        <v>0</v>
      </c>
      <c r="N240"/>
      <c r="O240"/>
      <c r="P240"/>
      <c r="Q240"/>
    </row>
    <row r="241" spans="1:17" s="7" customFormat="1" ht="25.5">
      <c r="A241" s="133">
        <v>900</v>
      </c>
      <c r="B241" s="96"/>
      <c r="C241" s="290" t="s">
        <v>57</v>
      </c>
      <c r="D241" s="96"/>
      <c r="E241" s="250">
        <f aca="true" t="shared" si="79" ref="E241:L241">SUM(E242+E244+E250+E252+E246+E248)</f>
        <v>4165408</v>
      </c>
      <c r="F241" s="250">
        <f t="shared" si="79"/>
        <v>455294</v>
      </c>
      <c r="G241" s="250">
        <f t="shared" si="79"/>
        <v>455294</v>
      </c>
      <c r="H241" s="250">
        <f t="shared" si="79"/>
        <v>0</v>
      </c>
      <c r="I241" s="250">
        <f t="shared" si="79"/>
        <v>0</v>
      </c>
      <c r="J241" s="250">
        <f t="shared" si="79"/>
        <v>0</v>
      </c>
      <c r="K241" s="250">
        <f t="shared" si="79"/>
        <v>0</v>
      </c>
      <c r="L241" s="250">
        <f t="shared" si="79"/>
        <v>0</v>
      </c>
      <c r="M241" s="390">
        <f t="shared" si="64"/>
        <v>0.10930357842497061</v>
      </c>
      <c r="N241"/>
      <c r="O241"/>
      <c r="P241"/>
      <c r="Q241"/>
    </row>
    <row r="242" spans="1:17" s="5" customFormat="1" ht="15">
      <c r="A242" s="324"/>
      <c r="B242" s="104">
        <v>90001</v>
      </c>
      <c r="C242" s="287" t="s">
        <v>58</v>
      </c>
      <c r="D242" s="100"/>
      <c r="E242" s="254">
        <f>SUM(E243:E243)</f>
        <v>3715000</v>
      </c>
      <c r="F242" s="245">
        <f t="shared" si="69"/>
        <v>0</v>
      </c>
      <c r="G242" s="254">
        <f>SUM(G243:G243)</f>
        <v>0</v>
      </c>
      <c r="H242" s="254"/>
      <c r="I242" s="254">
        <f>SUM(I243:I243)</f>
        <v>0</v>
      </c>
      <c r="J242" s="254">
        <f>SUM(J243:J243)</f>
        <v>0</v>
      </c>
      <c r="K242" s="254"/>
      <c r="L242" s="254"/>
      <c r="M242" s="390">
        <f t="shared" si="64"/>
        <v>0</v>
      </c>
      <c r="N242"/>
      <c r="O242"/>
      <c r="P242"/>
      <c r="Q242"/>
    </row>
    <row r="243" spans="1:17" s="4" customFormat="1" ht="56.25" customHeight="1">
      <c r="A243" s="325"/>
      <c r="B243" s="328"/>
      <c r="C243" s="289" t="s">
        <v>217</v>
      </c>
      <c r="D243" s="113" t="s">
        <v>180</v>
      </c>
      <c r="E243" s="267">
        <v>3715000</v>
      </c>
      <c r="F243" s="244">
        <f t="shared" si="69"/>
        <v>0</v>
      </c>
      <c r="G243" s="259"/>
      <c r="H243" s="259"/>
      <c r="I243" s="259"/>
      <c r="J243" s="246">
        <v>0</v>
      </c>
      <c r="K243" s="246"/>
      <c r="L243" s="246"/>
      <c r="M243" s="390">
        <f t="shared" si="64"/>
        <v>0</v>
      </c>
      <c r="N243"/>
      <c r="O243"/>
      <c r="P243"/>
      <c r="Q243"/>
    </row>
    <row r="244" spans="1:17" s="5" customFormat="1" ht="15">
      <c r="A244" s="324"/>
      <c r="B244" s="104">
        <v>90002</v>
      </c>
      <c r="C244" s="287" t="s">
        <v>59</v>
      </c>
      <c r="D244" s="100"/>
      <c r="E244" s="254">
        <f aca="true" t="shared" si="80" ref="E244:J244">SUM(E245)</f>
        <v>351463</v>
      </c>
      <c r="F244" s="245">
        <f t="shared" si="69"/>
        <v>370000</v>
      </c>
      <c r="G244" s="254">
        <f t="shared" si="80"/>
        <v>370000</v>
      </c>
      <c r="H244" s="254"/>
      <c r="I244" s="254">
        <f t="shared" si="80"/>
        <v>0</v>
      </c>
      <c r="J244" s="254">
        <f t="shared" si="80"/>
        <v>0</v>
      </c>
      <c r="K244" s="254"/>
      <c r="L244" s="254"/>
      <c r="M244" s="390">
        <f t="shared" si="64"/>
        <v>1.0527423939362037</v>
      </c>
      <c r="N244"/>
      <c r="O244"/>
      <c r="P244"/>
      <c r="Q244"/>
    </row>
    <row r="245" spans="1:17" s="4" customFormat="1" ht="15">
      <c r="A245" s="325"/>
      <c r="B245" s="328"/>
      <c r="C245" s="289" t="s">
        <v>47</v>
      </c>
      <c r="D245" s="113" t="s">
        <v>136</v>
      </c>
      <c r="E245" s="267">
        <v>351463</v>
      </c>
      <c r="F245" s="241">
        <f t="shared" si="69"/>
        <v>370000</v>
      </c>
      <c r="G245" s="253">
        <v>370000</v>
      </c>
      <c r="H245" s="246"/>
      <c r="I245" s="259"/>
      <c r="J245" s="259">
        <v>0</v>
      </c>
      <c r="K245" s="259"/>
      <c r="L245" s="259"/>
      <c r="M245" s="390">
        <f t="shared" si="64"/>
        <v>1.0527423939362037</v>
      </c>
      <c r="N245"/>
      <c r="O245"/>
      <c r="P245"/>
      <c r="Q245"/>
    </row>
    <row r="246" spans="1:17" s="4" customFormat="1" ht="15">
      <c r="A246" s="325"/>
      <c r="B246" s="329">
        <v>90003</v>
      </c>
      <c r="C246" s="291" t="s">
        <v>208</v>
      </c>
      <c r="D246" s="156"/>
      <c r="E246" s="254">
        <f aca="true" t="shared" si="81" ref="E246:J246">SUM(E247)</f>
        <v>2000</v>
      </c>
      <c r="F246" s="245">
        <f t="shared" si="69"/>
        <v>0</v>
      </c>
      <c r="G246" s="254">
        <f t="shared" si="81"/>
        <v>0</v>
      </c>
      <c r="H246" s="254"/>
      <c r="I246" s="254">
        <f t="shared" si="81"/>
        <v>0</v>
      </c>
      <c r="J246" s="254">
        <f t="shared" si="81"/>
        <v>0</v>
      </c>
      <c r="K246" s="254"/>
      <c r="L246" s="254"/>
      <c r="M246" s="390">
        <f t="shared" si="64"/>
        <v>0</v>
      </c>
      <c r="N246"/>
      <c r="O246"/>
      <c r="P246"/>
      <c r="Q246"/>
    </row>
    <row r="247" spans="1:17" s="4" customFormat="1" ht="57" customHeight="1">
      <c r="A247" s="325"/>
      <c r="B247" s="328"/>
      <c r="C247" s="289" t="s">
        <v>209</v>
      </c>
      <c r="D247" s="113" t="s">
        <v>113</v>
      </c>
      <c r="E247" s="267">
        <v>2000</v>
      </c>
      <c r="F247" s="244">
        <f t="shared" si="69"/>
        <v>0</v>
      </c>
      <c r="G247" s="261"/>
      <c r="H247" s="261"/>
      <c r="I247" s="246">
        <v>0</v>
      </c>
      <c r="J247" s="259"/>
      <c r="K247" s="259"/>
      <c r="L247" s="259"/>
      <c r="M247" s="390">
        <f t="shared" si="64"/>
        <v>0</v>
      </c>
      <c r="N247"/>
      <c r="O247"/>
      <c r="P247"/>
      <c r="Q247"/>
    </row>
    <row r="248" spans="1:17" s="4" customFormat="1" ht="15">
      <c r="A248" s="325"/>
      <c r="B248" s="104">
        <v>90015</v>
      </c>
      <c r="C248" s="287" t="s">
        <v>294</v>
      </c>
      <c r="D248" s="100"/>
      <c r="E248" s="254">
        <f>SUM(E249)</f>
        <v>12415</v>
      </c>
      <c r="F248" s="254">
        <f aca="true" t="shared" si="82" ref="F248:L248">SUM(F249)</f>
        <v>0</v>
      </c>
      <c r="G248" s="254">
        <f t="shared" si="82"/>
        <v>0</v>
      </c>
      <c r="H248" s="254">
        <f t="shared" si="82"/>
        <v>0</v>
      </c>
      <c r="I248" s="254">
        <f t="shared" si="82"/>
        <v>0</v>
      </c>
      <c r="J248" s="254">
        <f t="shared" si="82"/>
        <v>0</v>
      </c>
      <c r="K248" s="254">
        <f t="shared" si="82"/>
        <v>0</v>
      </c>
      <c r="L248" s="254">
        <f t="shared" si="82"/>
        <v>0</v>
      </c>
      <c r="M248" s="390">
        <f t="shared" si="64"/>
        <v>0</v>
      </c>
      <c r="N248"/>
      <c r="O248"/>
      <c r="P248"/>
      <c r="Q248"/>
    </row>
    <row r="249" spans="1:17" s="4" customFormat="1" ht="15">
      <c r="A249" s="325"/>
      <c r="B249" s="326"/>
      <c r="C249" s="288" t="s">
        <v>10</v>
      </c>
      <c r="D249" s="236" t="s">
        <v>105</v>
      </c>
      <c r="E249" s="267">
        <v>12415</v>
      </c>
      <c r="F249" s="244"/>
      <c r="G249" s="261"/>
      <c r="H249" s="261"/>
      <c r="I249" s="246"/>
      <c r="J249" s="259"/>
      <c r="K249" s="259"/>
      <c r="L249" s="259"/>
      <c r="M249" s="390">
        <f t="shared" si="64"/>
        <v>0</v>
      </c>
      <c r="N249"/>
      <c r="O249"/>
      <c r="P249"/>
      <c r="Q249"/>
    </row>
    <row r="250" spans="1:17" s="4" customFormat="1" ht="39.75" customHeight="1">
      <c r="A250" s="325"/>
      <c r="B250" s="329">
        <v>90020</v>
      </c>
      <c r="C250" s="291" t="s">
        <v>168</v>
      </c>
      <c r="D250" s="156"/>
      <c r="E250" s="239">
        <f aca="true" t="shared" si="83" ref="E250:J250">SUM(E251)</f>
        <v>4500</v>
      </c>
      <c r="F250" s="245">
        <f t="shared" si="69"/>
        <v>4500</v>
      </c>
      <c r="G250" s="239">
        <f t="shared" si="83"/>
        <v>4500</v>
      </c>
      <c r="H250" s="239"/>
      <c r="I250" s="239">
        <f t="shared" si="83"/>
        <v>0</v>
      </c>
      <c r="J250" s="239">
        <f t="shared" si="83"/>
        <v>0</v>
      </c>
      <c r="K250" s="239"/>
      <c r="L250" s="239"/>
      <c r="M250" s="390">
        <f t="shared" si="64"/>
        <v>1</v>
      </c>
      <c r="N250"/>
      <c r="O250"/>
      <c r="P250"/>
      <c r="Q250"/>
    </row>
    <row r="251" spans="1:17" s="4" customFormat="1" ht="16.5" customHeight="1">
      <c r="A251" s="325"/>
      <c r="B251" s="328"/>
      <c r="C251" s="285" t="s">
        <v>170</v>
      </c>
      <c r="D251" s="113" t="s">
        <v>169</v>
      </c>
      <c r="E251" s="267">
        <v>4500</v>
      </c>
      <c r="F251" s="241">
        <f t="shared" si="69"/>
        <v>4500</v>
      </c>
      <c r="G251" s="253">
        <v>4500</v>
      </c>
      <c r="H251" s="246"/>
      <c r="I251" s="259"/>
      <c r="J251" s="259"/>
      <c r="K251" s="259"/>
      <c r="L251" s="259"/>
      <c r="M251" s="390">
        <f t="shared" si="64"/>
        <v>1</v>
      </c>
      <c r="N251"/>
      <c r="O251"/>
      <c r="P251"/>
      <c r="Q251"/>
    </row>
    <row r="252" spans="1:17" s="5" customFormat="1" ht="15">
      <c r="A252" s="324"/>
      <c r="B252" s="104">
        <v>90095</v>
      </c>
      <c r="C252" s="287" t="s">
        <v>5</v>
      </c>
      <c r="D252" s="100"/>
      <c r="E252" s="254">
        <f aca="true" t="shared" si="84" ref="E252:J252">SUM(E253:E254)</f>
        <v>80030</v>
      </c>
      <c r="F252" s="245">
        <f t="shared" si="69"/>
        <v>80794</v>
      </c>
      <c r="G252" s="254">
        <f t="shared" si="84"/>
        <v>80794</v>
      </c>
      <c r="H252" s="254"/>
      <c r="I252" s="254">
        <f t="shared" si="84"/>
        <v>0</v>
      </c>
      <c r="J252" s="254">
        <f t="shared" si="84"/>
        <v>0</v>
      </c>
      <c r="K252" s="254"/>
      <c r="L252" s="254"/>
      <c r="M252" s="390">
        <f t="shared" si="64"/>
        <v>1.0095464200924653</v>
      </c>
      <c r="N252"/>
      <c r="O252"/>
      <c r="P252"/>
      <c r="Q252"/>
    </row>
    <row r="253" spans="1:17" s="4" customFormat="1" ht="25.5" customHeight="1">
      <c r="A253" s="325"/>
      <c r="B253" s="328"/>
      <c r="C253" s="289" t="s">
        <v>60</v>
      </c>
      <c r="D253" s="113" t="s">
        <v>139</v>
      </c>
      <c r="E253" s="240">
        <v>41818</v>
      </c>
      <c r="F253" s="241">
        <f t="shared" si="69"/>
        <v>41818</v>
      </c>
      <c r="G253" s="260">
        <v>41818</v>
      </c>
      <c r="H253" s="261"/>
      <c r="I253" s="259"/>
      <c r="J253" s="259"/>
      <c r="K253" s="259"/>
      <c r="L253" s="259"/>
      <c r="M253" s="390">
        <f t="shared" si="64"/>
        <v>1</v>
      </c>
      <c r="N253"/>
      <c r="O253"/>
      <c r="P253"/>
      <c r="Q253"/>
    </row>
    <row r="254" spans="1:17" s="4" customFormat="1" ht="93" customHeight="1">
      <c r="A254" s="325"/>
      <c r="B254" s="328"/>
      <c r="C254" s="289" t="s">
        <v>96</v>
      </c>
      <c r="D254" s="113" t="s">
        <v>108</v>
      </c>
      <c r="E254" s="267">
        <v>38212</v>
      </c>
      <c r="F254" s="241">
        <f t="shared" si="69"/>
        <v>38976</v>
      </c>
      <c r="G254" s="260">
        <v>38976</v>
      </c>
      <c r="H254" s="261"/>
      <c r="I254" s="259"/>
      <c r="J254" s="259"/>
      <c r="K254" s="259"/>
      <c r="L254" s="259"/>
      <c r="M254" s="390">
        <f t="shared" si="64"/>
        <v>1.0199937192504973</v>
      </c>
      <c r="N254"/>
      <c r="O254"/>
      <c r="P254"/>
      <c r="Q254"/>
    </row>
    <row r="255" spans="1:17" s="7" customFormat="1" ht="29.25" customHeight="1">
      <c r="A255" s="133">
        <v>921</v>
      </c>
      <c r="B255" s="96"/>
      <c r="C255" s="290" t="s">
        <v>61</v>
      </c>
      <c r="D255" s="96"/>
      <c r="E255" s="250">
        <f>SUM(E256+E258+E260+E263+E266)</f>
        <v>2404033</v>
      </c>
      <c r="F255" s="252">
        <f t="shared" si="69"/>
        <v>35000</v>
      </c>
      <c r="G255" s="250">
        <f>SUM(G256+G258+G260+G263+G266)</f>
        <v>0</v>
      </c>
      <c r="H255" s="250"/>
      <c r="I255" s="250">
        <f>SUM(I256+I258+I260+I263+I266)</f>
        <v>35000</v>
      </c>
      <c r="J255" s="250">
        <f>SUM(J256+J258+J260+J263+J266)</f>
        <v>0</v>
      </c>
      <c r="K255" s="250"/>
      <c r="L255" s="250"/>
      <c r="M255" s="390">
        <f t="shared" si="64"/>
        <v>0.01455886836827947</v>
      </c>
      <c r="N255"/>
      <c r="O255"/>
      <c r="P255"/>
      <c r="Q255"/>
    </row>
    <row r="256" spans="1:17" s="5" customFormat="1" ht="15">
      <c r="A256" s="324"/>
      <c r="B256" s="104">
        <v>92106</v>
      </c>
      <c r="C256" s="287" t="s">
        <v>74</v>
      </c>
      <c r="D256" s="100"/>
      <c r="E256" s="254">
        <f>SUM(E257:E257)</f>
        <v>100000</v>
      </c>
      <c r="F256" s="245">
        <f t="shared" si="69"/>
        <v>0</v>
      </c>
      <c r="G256" s="254">
        <f>SUM(G257:G257)</f>
        <v>0</v>
      </c>
      <c r="H256" s="254"/>
      <c r="I256" s="254">
        <f>SUM(I257:I257)</f>
        <v>0</v>
      </c>
      <c r="J256" s="254">
        <f>SUM(J257:J257)</f>
        <v>0</v>
      </c>
      <c r="K256" s="254"/>
      <c r="L256" s="254"/>
      <c r="M256" s="390">
        <f t="shared" si="64"/>
        <v>0</v>
      </c>
      <c r="N256"/>
      <c r="O256"/>
      <c r="P256"/>
      <c r="Q256"/>
    </row>
    <row r="257" spans="1:17" s="4" customFormat="1" ht="51">
      <c r="A257" s="325"/>
      <c r="B257" s="328"/>
      <c r="C257" s="289" t="s">
        <v>211</v>
      </c>
      <c r="D257" s="113" t="s">
        <v>187</v>
      </c>
      <c r="E257" s="240">
        <v>100000</v>
      </c>
      <c r="F257" s="244">
        <f t="shared" si="69"/>
        <v>0</v>
      </c>
      <c r="G257" s="259"/>
      <c r="H257" s="259"/>
      <c r="I257" s="246">
        <v>0</v>
      </c>
      <c r="J257" s="259"/>
      <c r="K257" s="259"/>
      <c r="L257" s="259"/>
      <c r="M257" s="390">
        <f t="shared" si="64"/>
        <v>0</v>
      </c>
      <c r="N257"/>
      <c r="O257"/>
      <c r="P257"/>
      <c r="Q257"/>
    </row>
    <row r="258" spans="1:17" s="5" customFormat="1" ht="25.5">
      <c r="A258" s="324"/>
      <c r="B258" s="104">
        <v>92108</v>
      </c>
      <c r="C258" s="287" t="s">
        <v>62</v>
      </c>
      <c r="D258" s="100"/>
      <c r="E258" s="254">
        <f aca="true" t="shared" si="85" ref="E258:L258">SUM(E259:E259)</f>
        <v>223000</v>
      </c>
      <c r="F258" s="254">
        <f t="shared" si="85"/>
        <v>0</v>
      </c>
      <c r="G258" s="254">
        <f t="shared" si="85"/>
        <v>0</v>
      </c>
      <c r="H258" s="254">
        <f t="shared" si="85"/>
        <v>0</v>
      </c>
      <c r="I258" s="254">
        <f t="shared" si="85"/>
        <v>0</v>
      </c>
      <c r="J258" s="254">
        <f t="shared" si="85"/>
        <v>0</v>
      </c>
      <c r="K258" s="254">
        <f t="shared" si="85"/>
        <v>0</v>
      </c>
      <c r="L258" s="254">
        <f t="shared" si="85"/>
        <v>0</v>
      </c>
      <c r="M258" s="390">
        <f t="shared" si="64"/>
        <v>0</v>
      </c>
      <c r="N258"/>
      <c r="O258"/>
      <c r="P258"/>
      <c r="Q258"/>
    </row>
    <row r="259" spans="1:17" s="4" customFormat="1" ht="66.75" customHeight="1">
      <c r="A259" s="325"/>
      <c r="B259" s="328"/>
      <c r="C259" s="289" t="s">
        <v>211</v>
      </c>
      <c r="D259" s="113" t="s">
        <v>187</v>
      </c>
      <c r="E259" s="240">
        <v>223000</v>
      </c>
      <c r="F259" s="244">
        <f t="shared" si="69"/>
        <v>0</v>
      </c>
      <c r="G259" s="259"/>
      <c r="H259" s="259"/>
      <c r="I259" s="246">
        <v>0</v>
      </c>
      <c r="J259" s="259"/>
      <c r="K259" s="259"/>
      <c r="L259" s="259"/>
      <c r="M259" s="390">
        <f t="shared" si="64"/>
        <v>0</v>
      </c>
      <c r="N259"/>
      <c r="O259"/>
      <c r="P259"/>
      <c r="Q259"/>
    </row>
    <row r="260" spans="1:17" s="5" customFormat="1" ht="16.5" customHeight="1">
      <c r="A260" s="324"/>
      <c r="B260" s="104">
        <v>92116</v>
      </c>
      <c r="C260" s="287" t="s">
        <v>63</v>
      </c>
      <c r="D260" s="100"/>
      <c r="E260" s="254">
        <f>SUM(E261:E262)</f>
        <v>232608</v>
      </c>
      <c r="F260" s="245">
        <f t="shared" si="69"/>
        <v>35000</v>
      </c>
      <c r="G260" s="254">
        <f>SUM(G261:G262)</f>
        <v>0</v>
      </c>
      <c r="H260" s="254"/>
      <c r="I260" s="254">
        <f>SUM(I261:I262)</f>
        <v>35000</v>
      </c>
      <c r="J260" s="254">
        <f>SUM(J261:J262)</f>
        <v>0</v>
      </c>
      <c r="K260" s="254"/>
      <c r="L260" s="254"/>
      <c r="M260" s="390">
        <f t="shared" si="64"/>
        <v>0.15046773971660476</v>
      </c>
      <c r="N260"/>
      <c r="O260"/>
      <c r="P260"/>
      <c r="Q260"/>
    </row>
    <row r="261" spans="1:17" s="4" customFormat="1" ht="66" customHeight="1">
      <c r="A261" s="325"/>
      <c r="B261" s="328"/>
      <c r="C261" s="289" t="s">
        <v>211</v>
      </c>
      <c r="D261" s="113" t="s">
        <v>187</v>
      </c>
      <c r="E261" s="240">
        <v>200000</v>
      </c>
      <c r="F261" s="244">
        <f t="shared" si="69"/>
        <v>0</v>
      </c>
      <c r="G261" s="259"/>
      <c r="H261" s="259"/>
      <c r="I261" s="246">
        <v>0</v>
      </c>
      <c r="J261" s="259"/>
      <c r="K261" s="259"/>
      <c r="L261" s="259"/>
      <c r="M261" s="390">
        <f t="shared" si="64"/>
        <v>0</v>
      </c>
      <c r="N261"/>
      <c r="O261"/>
      <c r="P261"/>
      <c r="Q261"/>
    </row>
    <row r="262" spans="1:17" s="4" customFormat="1" ht="56.25" customHeight="1">
      <c r="A262" s="325"/>
      <c r="B262" s="328"/>
      <c r="C262" s="289" t="s">
        <v>89</v>
      </c>
      <c r="D262" s="113" t="s">
        <v>137</v>
      </c>
      <c r="E262" s="267">
        <v>32608</v>
      </c>
      <c r="F262" s="241">
        <f t="shared" si="69"/>
        <v>35000</v>
      </c>
      <c r="G262" s="258"/>
      <c r="H262" s="258"/>
      <c r="I262" s="253">
        <v>35000</v>
      </c>
      <c r="J262" s="259"/>
      <c r="K262" s="259"/>
      <c r="L262" s="259"/>
      <c r="M262" s="390">
        <f t="shared" si="64"/>
        <v>1.0733562315996075</v>
      </c>
      <c r="N262"/>
      <c r="O262"/>
      <c r="P262"/>
      <c r="Q262"/>
    </row>
    <row r="263" spans="1:17" s="5" customFormat="1" ht="16.5" customHeight="1">
      <c r="A263" s="324"/>
      <c r="B263" s="104">
        <v>92118</v>
      </c>
      <c r="C263" s="287" t="s">
        <v>64</v>
      </c>
      <c r="D263" s="100"/>
      <c r="E263" s="254">
        <f aca="true" t="shared" si="86" ref="E263:J263">SUM(E264:E265)</f>
        <v>100000</v>
      </c>
      <c r="F263" s="245">
        <f t="shared" si="69"/>
        <v>0</v>
      </c>
      <c r="G263" s="254">
        <f t="shared" si="86"/>
        <v>0</v>
      </c>
      <c r="H263" s="254"/>
      <c r="I263" s="254">
        <f t="shared" si="86"/>
        <v>0</v>
      </c>
      <c r="J263" s="254">
        <f t="shared" si="86"/>
        <v>0</v>
      </c>
      <c r="K263" s="254"/>
      <c r="L263" s="254"/>
      <c r="M263" s="390">
        <f t="shared" si="64"/>
        <v>0</v>
      </c>
      <c r="N263"/>
      <c r="O263"/>
      <c r="P263"/>
      <c r="Q263"/>
    </row>
    <row r="264" spans="1:17" s="4" customFormat="1" ht="69" customHeight="1">
      <c r="A264" s="325"/>
      <c r="B264" s="328"/>
      <c r="C264" s="289" t="s">
        <v>211</v>
      </c>
      <c r="D264" s="113" t="s">
        <v>187</v>
      </c>
      <c r="E264" s="267">
        <v>70000</v>
      </c>
      <c r="F264" s="244">
        <f t="shared" si="69"/>
        <v>0</v>
      </c>
      <c r="G264" s="259"/>
      <c r="H264" s="259"/>
      <c r="I264" s="246">
        <v>0</v>
      </c>
      <c r="J264" s="259"/>
      <c r="K264" s="259"/>
      <c r="L264" s="259"/>
      <c r="M264" s="390">
        <f t="shared" si="64"/>
        <v>0</v>
      </c>
      <c r="N264"/>
      <c r="O264"/>
      <c r="P264"/>
      <c r="Q264"/>
    </row>
    <row r="265" spans="1:17" s="4" customFormat="1" ht="69" customHeight="1">
      <c r="A265" s="325"/>
      <c r="B265" s="328"/>
      <c r="C265" s="289" t="s">
        <v>231</v>
      </c>
      <c r="D265" s="113" t="s">
        <v>232</v>
      </c>
      <c r="E265" s="267">
        <v>30000</v>
      </c>
      <c r="F265" s="244">
        <f t="shared" si="69"/>
        <v>0</v>
      </c>
      <c r="G265" s="259"/>
      <c r="H265" s="259"/>
      <c r="I265" s="246">
        <v>0</v>
      </c>
      <c r="J265" s="259"/>
      <c r="K265" s="259"/>
      <c r="L265" s="259"/>
      <c r="M265" s="390">
        <f t="shared" si="64"/>
        <v>0</v>
      </c>
      <c r="N265"/>
      <c r="O265"/>
      <c r="P265"/>
      <c r="Q265"/>
    </row>
    <row r="266" spans="1:17" s="4" customFormat="1" ht="15">
      <c r="A266" s="325"/>
      <c r="B266" s="329">
        <v>92195</v>
      </c>
      <c r="C266" s="291" t="s">
        <v>5</v>
      </c>
      <c r="D266" s="156"/>
      <c r="E266" s="254">
        <f aca="true" t="shared" si="87" ref="E266:J266">SUM(E267:E269)</f>
        <v>1748425</v>
      </c>
      <c r="F266" s="245">
        <f t="shared" si="69"/>
        <v>0</v>
      </c>
      <c r="G266" s="254">
        <f t="shared" si="87"/>
        <v>0</v>
      </c>
      <c r="H266" s="254"/>
      <c r="I266" s="254">
        <f t="shared" si="87"/>
        <v>0</v>
      </c>
      <c r="J266" s="254">
        <f t="shared" si="87"/>
        <v>0</v>
      </c>
      <c r="K266" s="254"/>
      <c r="L266" s="254"/>
      <c r="M266" s="390">
        <f t="shared" si="64"/>
        <v>0</v>
      </c>
      <c r="N266"/>
      <c r="O266"/>
      <c r="P266"/>
      <c r="Q266"/>
    </row>
    <row r="267" spans="1:17" s="4" customFormat="1" ht="38.25">
      <c r="A267" s="325"/>
      <c r="B267" s="328"/>
      <c r="C267" s="289" t="s">
        <v>218</v>
      </c>
      <c r="D267" s="113" t="s">
        <v>213</v>
      </c>
      <c r="E267" s="267">
        <v>1529616</v>
      </c>
      <c r="F267" s="244">
        <f t="shared" si="69"/>
        <v>0</v>
      </c>
      <c r="G267" s="259"/>
      <c r="H267" s="259"/>
      <c r="I267" s="246">
        <v>0</v>
      </c>
      <c r="J267" s="259"/>
      <c r="K267" s="259"/>
      <c r="L267" s="259"/>
      <c r="M267" s="390">
        <f t="shared" si="64"/>
        <v>0</v>
      </c>
      <c r="N267" s="31"/>
      <c r="O267"/>
      <c r="P267"/>
      <c r="Q267"/>
    </row>
    <row r="268" spans="1:17" s="4" customFormat="1" ht="63.75">
      <c r="A268" s="325"/>
      <c r="B268" s="328"/>
      <c r="C268" s="293" t="s">
        <v>277</v>
      </c>
      <c r="D268" s="236" t="s">
        <v>278</v>
      </c>
      <c r="E268" s="267">
        <v>10000</v>
      </c>
      <c r="F268" s="244">
        <f t="shared" si="69"/>
        <v>0</v>
      </c>
      <c r="G268" s="259"/>
      <c r="H268" s="259"/>
      <c r="I268" s="246">
        <v>0</v>
      </c>
      <c r="J268" s="259"/>
      <c r="K268" s="259"/>
      <c r="L268" s="259"/>
      <c r="M268" s="390">
        <f t="shared" si="64"/>
        <v>0</v>
      </c>
      <c r="N268"/>
      <c r="O268"/>
      <c r="P268"/>
      <c r="Q268"/>
    </row>
    <row r="269" spans="1:17" s="4" customFormat="1" ht="51" customHeight="1">
      <c r="A269" s="325"/>
      <c r="B269" s="328"/>
      <c r="C269" s="289" t="s">
        <v>233</v>
      </c>
      <c r="D269" s="113" t="s">
        <v>204</v>
      </c>
      <c r="E269" s="267">
        <v>208809</v>
      </c>
      <c r="F269" s="244">
        <f t="shared" si="69"/>
        <v>0</v>
      </c>
      <c r="G269" s="259"/>
      <c r="H269" s="259"/>
      <c r="I269" s="246">
        <v>0</v>
      </c>
      <c r="J269" s="259"/>
      <c r="K269" s="259"/>
      <c r="L269" s="259"/>
      <c r="M269" s="390">
        <f t="shared" si="64"/>
        <v>0</v>
      </c>
      <c r="N269"/>
      <c r="O269"/>
      <c r="P269"/>
      <c r="Q269"/>
    </row>
    <row r="270" spans="1:17" s="4" customFormat="1" ht="18.75" customHeight="1">
      <c r="A270" s="133">
        <v>926</v>
      </c>
      <c r="B270" s="150"/>
      <c r="C270" s="290" t="s">
        <v>181</v>
      </c>
      <c r="D270" s="150"/>
      <c r="E270" s="251">
        <f aca="true" t="shared" si="88" ref="E270:L270">SUM(E271)</f>
        <v>2457114</v>
      </c>
      <c r="F270" s="252">
        <f t="shared" si="69"/>
        <v>800000</v>
      </c>
      <c r="G270" s="251">
        <f t="shared" si="88"/>
        <v>0</v>
      </c>
      <c r="H270" s="251"/>
      <c r="I270" s="251">
        <f t="shared" si="88"/>
        <v>0</v>
      </c>
      <c r="J270" s="251">
        <f t="shared" si="88"/>
        <v>0</v>
      </c>
      <c r="K270" s="251">
        <f t="shared" si="88"/>
        <v>800000</v>
      </c>
      <c r="L270" s="251">
        <f t="shared" si="88"/>
        <v>800000</v>
      </c>
      <c r="M270" s="390">
        <f t="shared" si="64"/>
        <v>0.3255852190822241</v>
      </c>
      <c r="N270"/>
      <c r="O270"/>
      <c r="P270"/>
      <c r="Q270"/>
    </row>
    <row r="271" spans="1:17" s="4" customFormat="1" ht="15">
      <c r="A271" s="325"/>
      <c r="B271" s="329">
        <v>92695</v>
      </c>
      <c r="C271" s="291" t="s">
        <v>5</v>
      </c>
      <c r="D271" s="156"/>
      <c r="E271" s="239">
        <f aca="true" t="shared" si="89" ref="E271:L271">SUM(E272:E274)</f>
        <v>2457114</v>
      </c>
      <c r="F271" s="245">
        <f t="shared" si="69"/>
        <v>800000</v>
      </c>
      <c r="G271" s="239">
        <f t="shared" si="89"/>
        <v>0</v>
      </c>
      <c r="H271" s="239"/>
      <c r="I271" s="239">
        <f t="shared" si="89"/>
        <v>0</v>
      </c>
      <c r="J271" s="239">
        <f t="shared" si="89"/>
        <v>0</v>
      </c>
      <c r="K271" s="239">
        <f t="shared" si="89"/>
        <v>800000</v>
      </c>
      <c r="L271" s="239">
        <f t="shared" si="89"/>
        <v>800000</v>
      </c>
      <c r="M271" s="390">
        <f t="shared" si="64"/>
        <v>0.3255852190822241</v>
      </c>
      <c r="N271"/>
      <c r="O271"/>
      <c r="P271"/>
      <c r="Q271"/>
    </row>
    <row r="272" spans="1:17" s="4" customFormat="1" ht="60" customHeight="1">
      <c r="A272" s="325"/>
      <c r="B272" s="335"/>
      <c r="C272" s="285" t="s">
        <v>236</v>
      </c>
      <c r="D272" s="280" t="s">
        <v>235</v>
      </c>
      <c r="E272" s="269">
        <v>2000000</v>
      </c>
      <c r="F272" s="249">
        <f t="shared" si="69"/>
        <v>0</v>
      </c>
      <c r="G272" s="269"/>
      <c r="H272" s="269"/>
      <c r="I272" s="269">
        <v>0</v>
      </c>
      <c r="J272" s="269"/>
      <c r="K272" s="269"/>
      <c r="L272" s="269"/>
      <c r="M272" s="390">
        <f>F272/E272</f>
        <v>0</v>
      </c>
      <c r="N272"/>
      <c r="O272"/>
      <c r="P272"/>
      <c r="Q272"/>
    </row>
    <row r="273" spans="1:17" s="4" customFormat="1" ht="63.75">
      <c r="A273" s="325"/>
      <c r="B273" s="335"/>
      <c r="C273" s="292" t="s">
        <v>291</v>
      </c>
      <c r="D273" s="280" t="s">
        <v>138</v>
      </c>
      <c r="E273" s="269">
        <v>200000</v>
      </c>
      <c r="F273" s="263">
        <f>SUM(G273:K273)</f>
        <v>300000</v>
      </c>
      <c r="G273" s="272"/>
      <c r="H273" s="272"/>
      <c r="I273" s="272"/>
      <c r="J273" s="269"/>
      <c r="K273" s="272">
        <v>300000</v>
      </c>
      <c r="L273" s="272">
        <v>300000</v>
      </c>
      <c r="M273" s="390">
        <f>F273/E273</f>
        <v>1.5</v>
      </c>
      <c r="N273"/>
      <c r="O273"/>
      <c r="P273"/>
      <c r="Q273"/>
    </row>
    <row r="274" spans="1:17" s="4" customFormat="1" ht="54.75" customHeight="1">
      <c r="A274" s="325"/>
      <c r="B274" s="328"/>
      <c r="C274" s="289" t="s">
        <v>182</v>
      </c>
      <c r="D274" s="113" t="s">
        <v>104</v>
      </c>
      <c r="E274" s="240">
        <v>257114</v>
      </c>
      <c r="F274" s="241">
        <f t="shared" si="69"/>
        <v>500000</v>
      </c>
      <c r="G274" s="253"/>
      <c r="H274" s="246"/>
      <c r="I274" s="259"/>
      <c r="J274" s="259"/>
      <c r="K274" s="258">
        <v>500000</v>
      </c>
      <c r="L274" s="258">
        <v>500000</v>
      </c>
      <c r="M274" s="390">
        <f>F274/E274</f>
        <v>1.9446626788117334</v>
      </c>
      <c r="N274"/>
      <c r="O274"/>
      <c r="P274"/>
      <c r="Q274"/>
    </row>
    <row r="275" spans="1:17" s="9" customFormat="1" ht="33" customHeight="1" thickBot="1">
      <c r="A275" s="144"/>
      <c r="B275" s="145"/>
      <c r="C275" s="146" t="s">
        <v>65</v>
      </c>
      <c r="D275" s="284"/>
      <c r="E275" s="277">
        <f>SUM(E270+E255+E241+E227+E220+E170+E165+E161+E131+E115+E80+E70+E49+E39+E28+E25+E18+E15+E12+E65)</f>
        <v>184652070</v>
      </c>
      <c r="F275" s="277">
        <f>SUM(F270+F255+F241+F227+F220+F170+F165+F161+F131+F115+F80+F70+F49+F39+F28+F25+F18+F15+F65)</f>
        <v>179147580</v>
      </c>
      <c r="G275" s="277">
        <f aca="true" t="shared" si="90" ref="G275:L275">SUM(G270+G255+G241+G227+G220+G170+G165+G161+G131+G115+G80+G70+G49+G39+G28+G25+G18+G15+G65)</f>
        <v>73358630</v>
      </c>
      <c r="H275" s="277">
        <f t="shared" si="90"/>
        <v>76520192</v>
      </c>
      <c r="I275" s="277">
        <f t="shared" si="90"/>
        <v>27256172</v>
      </c>
      <c r="J275" s="277">
        <f t="shared" si="90"/>
        <v>0</v>
      </c>
      <c r="K275" s="277">
        <f t="shared" si="90"/>
        <v>2012586</v>
      </c>
      <c r="L275" s="277">
        <f t="shared" si="90"/>
        <v>950000</v>
      </c>
      <c r="M275" s="390">
        <f>F275/E275</f>
        <v>0.9701899361323163</v>
      </c>
      <c r="N275"/>
      <c r="O275"/>
      <c r="P275"/>
      <c r="Q275"/>
    </row>
    <row r="277" ht="12.75">
      <c r="C277" t="s">
        <v>174</v>
      </c>
    </row>
    <row r="278" spans="3:6" ht="48" customHeight="1">
      <c r="C278" t="s">
        <v>175</v>
      </c>
      <c r="F278" s="28"/>
    </row>
  </sheetData>
  <sheetProtection/>
  <mergeCells count="10">
    <mergeCell ref="E8:E10"/>
    <mergeCell ref="A8:A10"/>
    <mergeCell ref="B8:B10"/>
    <mergeCell ref="C8:C10"/>
    <mergeCell ref="D8:D10"/>
    <mergeCell ref="M8:M10"/>
    <mergeCell ref="G9:J9"/>
    <mergeCell ref="F8:F10"/>
    <mergeCell ref="K9:L9"/>
    <mergeCell ref="G8:L8"/>
  </mergeCells>
  <printOptions/>
  <pageMargins left="0.15748031496062992" right="0" top="0.3937007874015748" bottom="0.1968503937007874" header="0.1968503937007874" footer="0.196850393700787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V144"/>
  <sheetViews>
    <sheetView zoomScale="75" zoomScaleNormal="75" workbookViewId="0" topLeftCell="A1">
      <selection activeCell="I1" sqref="I1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5.625" style="0" customWidth="1"/>
    <col min="5" max="8" width="12.75390625" style="0" customWidth="1"/>
    <col min="9" max="9" width="12.875" style="0" customWidth="1"/>
    <col min="10" max="12" width="12.75390625" style="0" customWidth="1"/>
    <col min="13" max="13" width="8.125" style="0" customWidth="1"/>
  </cols>
  <sheetData>
    <row r="1" spans="1:12" ht="12.75">
      <c r="A1" s="12"/>
      <c r="B1" s="12"/>
      <c r="C1" s="12"/>
      <c r="D1" s="12"/>
      <c r="E1" s="12"/>
      <c r="F1" s="12"/>
      <c r="G1" s="12"/>
      <c r="H1" s="12"/>
      <c r="I1" s="20" t="s">
        <v>222</v>
      </c>
      <c r="J1" s="2"/>
      <c r="K1" s="2"/>
      <c r="L1" s="2"/>
    </row>
    <row r="2" spans="1:12" ht="12.75">
      <c r="A2" s="12"/>
      <c r="B2" s="12"/>
      <c r="C2" s="12"/>
      <c r="D2" s="12"/>
      <c r="E2" s="12"/>
      <c r="F2" s="12"/>
      <c r="G2" s="12"/>
      <c r="H2" s="12"/>
      <c r="I2" s="20" t="s">
        <v>319</v>
      </c>
      <c r="J2" s="2"/>
      <c r="K2" s="2"/>
      <c r="L2" s="2"/>
    </row>
    <row r="3" spans="1:12" ht="12.75">
      <c r="A3" s="12"/>
      <c r="B3" s="12"/>
      <c r="C3" s="12"/>
      <c r="D3" s="12"/>
      <c r="E3" s="12"/>
      <c r="F3" s="12"/>
      <c r="G3" s="12"/>
      <c r="H3" s="12"/>
      <c r="I3" s="20" t="s">
        <v>320</v>
      </c>
      <c r="J3" s="2"/>
      <c r="K3" s="2"/>
      <c r="L3" s="2"/>
    </row>
    <row r="4" spans="1:12" ht="12.75">
      <c r="A4" s="12"/>
      <c r="B4" s="12"/>
      <c r="C4" s="12"/>
      <c r="D4" s="12"/>
      <c r="E4" s="12"/>
      <c r="F4" s="12"/>
      <c r="G4" s="12"/>
      <c r="H4" s="12"/>
      <c r="I4" s="20" t="s">
        <v>321</v>
      </c>
      <c r="J4" s="2"/>
      <c r="K4" s="2"/>
      <c r="L4" s="2"/>
    </row>
    <row r="5" spans="1:12" ht="13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52" s="2" customFormat="1" ht="20.25">
      <c r="A6" s="13"/>
      <c r="B6" s="14"/>
      <c r="C6" s="15" t="s">
        <v>301</v>
      </c>
      <c r="D6" s="13"/>
      <c r="E6" s="14"/>
      <c r="F6" s="14"/>
      <c r="G6" s="14"/>
      <c r="H6" s="14"/>
      <c r="I6" s="14"/>
      <c r="J6" s="14"/>
      <c r="K6" s="14"/>
      <c r="L6" s="14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</row>
    <row r="7" spans="1:152" s="2" customFormat="1" ht="21" thickBot="1">
      <c r="A7" s="13"/>
      <c r="B7" s="14"/>
      <c r="C7" s="15"/>
      <c r="D7" s="13"/>
      <c r="E7" s="14"/>
      <c r="F7" s="14"/>
      <c r="G7" s="14"/>
      <c r="H7" s="14"/>
      <c r="I7" s="14"/>
      <c r="J7" s="14"/>
      <c r="K7" s="14"/>
      <c r="L7" s="14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</row>
    <row r="8" spans="1:152" s="2" customFormat="1" ht="26.25" customHeight="1" thickBot="1">
      <c r="A8" s="458" t="s">
        <v>0</v>
      </c>
      <c r="B8" s="440" t="s">
        <v>1</v>
      </c>
      <c r="C8" s="463" t="s">
        <v>2</v>
      </c>
      <c r="D8" s="440" t="s">
        <v>3</v>
      </c>
      <c r="E8" s="439" t="s">
        <v>302</v>
      </c>
      <c r="F8" s="451" t="s">
        <v>264</v>
      </c>
      <c r="G8" s="436"/>
      <c r="H8" s="436"/>
      <c r="I8" s="436"/>
      <c r="J8" s="436"/>
      <c r="K8" s="436"/>
      <c r="L8" s="452"/>
      <c r="M8" s="453" t="s">
        <v>258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</row>
    <row r="9" spans="1:13" ht="22.5" customHeight="1">
      <c r="A9" s="459"/>
      <c r="B9" s="461"/>
      <c r="C9" s="464"/>
      <c r="D9" s="461"/>
      <c r="E9" s="456"/>
      <c r="F9" s="456" t="s">
        <v>303</v>
      </c>
      <c r="G9" s="448" t="s">
        <v>261</v>
      </c>
      <c r="H9" s="449"/>
      <c r="I9" s="449"/>
      <c r="J9" s="450"/>
      <c r="K9" s="448" t="s">
        <v>262</v>
      </c>
      <c r="L9" s="450"/>
      <c r="M9" s="454"/>
    </row>
    <row r="10" spans="1:13" ht="73.5" customHeight="1" thickBot="1">
      <c r="A10" s="460"/>
      <c r="B10" s="462"/>
      <c r="C10" s="465"/>
      <c r="D10" s="462"/>
      <c r="E10" s="457"/>
      <c r="F10" s="457"/>
      <c r="G10" s="308" t="s">
        <v>157</v>
      </c>
      <c r="H10" s="355" t="s">
        <v>237</v>
      </c>
      <c r="I10" s="356" t="s">
        <v>151</v>
      </c>
      <c r="J10" s="358" t="s">
        <v>260</v>
      </c>
      <c r="K10" s="357" t="s">
        <v>265</v>
      </c>
      <c r="L10" s="358" t="s">
        <v>263</v>
      </c>
      <c r="M10" s="455"/>
    </row>
    <row r="11" spans="1:13" ht="15" customHeight="1">
      <c r="A11" s="230">
        <v>1</v>
      </c>
      <c r="B11" s="231">
        <v>2</v>
      </c>
      <c r="C11" s="229">
        <v>3</v>
      </c>
      <c r="D11" s="231">
        <v>4</v>
      </c>
      <c r="E11" s="229">
        <v>5</v>
      </c>
      <c r="F11" s="229">
        <v>6</v>
      </c>
      <c r="G11" s="229">
        <v>7</v>
      </c>
      <c r="H11" s="229">
        <v>8</v>
      </c>
      <c r="I11" s="229">
        <v>9</v>
      </c>
      <c r="J11" s="229">
        <v>10</v>
      </c>
      <c r="K11" s="232">
        <v>11</v>
      </c>
      <c r="L11" s="232">
        <v>12</v>
      </c>
      <c r="M11" s="359">
        <v>13</v>
      </c>
    </row>
    <row r="12" spans="1:13" ht="15">
      <c r="A12" s="133" t="s">
        <v>6</v>
      </c>
      <c r="B12" s="149"/>
      <c r="C12" s="286" t="s">
        <v>7</v>
      </c>
      <c r="D12" s="150"/>
      <c r="E12" s="237">
        <f>SUM(E13)</f>
        <v>1000</v>
      </c>
      <c r="F12" s="237">
        <f aca="true" t="shared" si="0" ref="F12:J13">SUM(F13)</f>
        <v>1000</v>
      </c>
      <c r="G12" s="237">
        <f t="shared" si="0"/>
        <v>1000</v>
      </c>
      <c r="H12" s="237"/>
      <c r="I12" s="237">
        <f t="shared" si="0"/>
        <v>0</v>
      </c>
      <c r="J12" s="237">
        <f t="shared" si="0"/>
        <v>0</v>
      </c>
      <c r="K12" s="238"/>
      <c r="L12" s="238"/>
      <c r="M12" s="148">
        <f>F12/E12</f>
        <v>1</v>
      </c>
    </row>
    <row r="13" spans="1:13" ht="18" customHeight="1">
      <c r="A13" s="135"/>
      <c r="B13" s="100" t="s">
        <v>8</v>
      </c>
      <c r="C13" s="287" t="s">
        <v>5</v>
      </c>
      <c r="D13" s="100"/>
      <c r="E13" s="247">
        <f>SUM(E14)</f>
        <v>1000</v>
      </c>
      <c r="F13" s="247">
        <f t="shared" si="0"/>
        <v>1000</v>
      </c>
      <c r="G13" s="247">
        <f t="shared" si="0"/>
        <v>1000</v>
      </c>
      <c r="H13" s="247"/>
      <c r="I13" s="247">
        <f t="shared" si="0"/>
        <v>0</v>
      </c>
      <c r="J13" s="247">
        <f t="shared" si="0"/>
        <v>0</v>
      </c>
      <c r="K13" s="248"/>
      <c r="L13" s="248"/>
      <c r="M13" s="148">
        <f aca="true" t="shared" si="1" ref="M13:M74">F13/E13</f>
        <v>1</v>
      </c>
    </row>
    <row r="14" spans="1:13" ht="65.25" customHeight="1">
      <c r="A14" s="136"/>
      <c r="B14" s="35"/>
      <c r="C14" s="288" t="s">
        <v>90</v>
      </c>
      <c r="D14" s="236" t="s">
        <v>103</v>
      </c>
      <c r="E14" s="338">
        <f>IF('Załącznik Nr 1-dochody'!E17&gt;0,'Załącznik Nr 1-dochody'!E17,"")</f>
        <v>1000</v>
      </c>
      <c r="F14" s="338">
        <f>IF('Załącznik Nr 1-dochody'!F17&gt;0,'Załącznik Nr 1-dochody'!F17,"")</f>
        <v>1000</v>
      </c>
      <c r="G14" s="338">
        <f>IF('Załącznik Nr 1-dochody'!G17&gt;0,'Załącznik Nr 1-dochody'!G17,"")</f>
        <v>1000</v>
      </c>
      <c r="H14" s="338">
        <f>IF('Załącznik Nr 1-dochody'!H17&gt;0,'Załącznik Nr 1-dochody'!H17,"")</f>
      </c>
      <c r="I14" s="338">
        <f>IF('Załącznik Nr 1-dochody'!I17&gt;0,'Załącznik Nr 1-dochody'!I17,"")</f>
      </c>
      <c r="J14" s="338">
        <f>IF('Załącznik Nr 1-dochody'!J17&gt;0,'Załącznik Nr 1-dochody'!J17,"")</f>
      </c>
      <c r="K14" s="338">
        <f>IF('Załącznik Nr 1-dochody'!K17&gt;0,'Załącznik Nr 1-dochody'!K17,"")</f>
      </c>
      <c r="L14" s="338">
        <f>IF('Załącznik Nr 1-dochody'!L17&gt;0,'Załącznik Nr 1-dochody'!L17,"")</f>
      </c>
      <c r="M14" s="148">
        <f t="shared" si="1"/>
        <v>1</v>
      </c>
    </row>
    <row r="15" spans="1:13" ht="15">
      <c r="A15" s="137">
        <v>600</v>
      </c>
      <c r="B15" s="97"/>
      <c r="C15" s="286" t="s">
        <v>9</v>
      </c>
      <c r="D15" s="96"/>
      <c r="E15" s="237">
        <f>SUM(E16)</f>
        <v>1915992</v>
      </c>
      <c r="F15" s="237">
        <f>SUM(F16)</f>
        <v>0</v>
      </c>
      <c r="G15" s="237">
        <f>SUM(G16)</f>
        <v>0</v>
      </c>
      <c r="H15" s="237"/>
      <c r="I15" s="237">
        <f>SUM(I16)</f>
        <v>0</v>
      </c>
      <c r="J15" s="237">
        <f>SUM(J16)</f>
        <v>0</v>
      </c>
      <c r="K15" s="238"/>
      <c r="L15" s="238"/>
      <c r="M15" s="148">
        <f t="shared" si="1"/>
        <v>0</v>
      </c>
    </row>
    <row r="16" spans="1:13" ht="27.75" customHeight="1">
      <c r="A16" s="139"/>
      <c r="B16" s="106">
        <v>60015</v>
      </c>
      <c r="C16" s="287" t="s">
        <v>183</v>
      </c>
      <c r="D16" s="100"/>
      <c r="E16" s="247">
        <f>SUM(E17:E18)</f>
        <v>1915992</v>
      </c>
      <c r="F16" s="247">
        <f>SUM(F17:F18)</f>
        <v>0</v>
      </c>
      <c r="G16" s="247">
        <f>SUM(G17:G18)</f>
        <v>0</v>
      </c>
      <c r="H16" s="247"/>
      <c r="I16" s="247">
        <f>SUM(I17:I18)</f>
        <v>0</v>
      </c>
      <c r="J16" s="247">
        <f>SUM(J17:J18)</f>
        <v>0</v>
      </c>
      <c r="K16" s="248"/>
      <c r="L16" s="248"/>
      <c r="M16" s="148">
        <f t="shared" si="1"/>
        <v>0</v>
      </c>
    </row>
    <row r="17" spans="1:13" ht="52.5" customHeight="1">
      <c r="A17" s="136"/>
      <c r="B17" s="35"/>
      <c r="C17" s="289" t="s">
        <v>198</v>
      </c>
      <c r="D17" s="236" t="s">
        <v>104</v>
      </c>
      <c r="E17" s="338">
        <f>IF('Załącznik Nr 1-dochody'!E20&gt;0,'Załącznik Nr 1-dochody'!E20,"")</f>
        <v>394906</v>
      </c>
      <c r="F17" s="338">
        <f>IF('Załącznik Nr 1-dochody'!F20&gt;0,'Załącznik Nr 1-dochody'!F20,"")</f>
      </c>
      <c r="G17" s="338">
        <f>IF('Załącznik Nr 1-dochody'!G20&gt;0,'Załącznik Nr 1-dochody'!G20,"")</f>
      </c>
      <c r="H17" s="338">
        <f>IF('Załącznik Nr 1-dochody'!H20&gt;0,'Załącznik Nr 1-dochody'!H20,"")</f>
      </c>
      <c r="I17" s="338">
        <f>IF('Załącznik Nr 1-dochody'!I20&gt;0,'Załącznik Nr 1-dochody'!I20,"")</f>
      </c>
      <c r="J17" s="338">
        <f>IF('Załącznik Nr 1-dochody'!J20&gt;0,'Załącznik Nr 1-dochody'!J20,"")</f>
      </c>
      <c r="K17" s="349"/>
      <c r="L17" s="349"/>
      <c r="M17" s="148"/>
    </row>
    <row r="18" spans="1:13" ht="63.75">
      <c r="A18" s="136"/>
      <c r="B18" s="35"/>
      <c r="C18" s="289" t="s">
        <v>212</v>
      </c>
      <c r="D18" s="105" t="s">
        <v>213</v>
      </c>
      <c r="E18" s="338">
        <f>IF('Załącznik Nr 1-dochody'!E21&gt;0,'Załącznik Nr 1-dochody'!E21,"")</f>
        <v>1521086</v>
      </c>
      <c r="F18" s="338">
        <f>IF('Załącznik Nr 1-dochody'!F21&gt;0,'Załącznik Nr 1-dochody'!F21,"")</f>
      </c>
      <c r="G18" s="338">
        <f>IF('Załącznik Nr 1-dochody'!G21&gt;0,'Załącznik Nr 1-dochody'!G21,"")</f>
      </c>
      <c r="H18" s="338"/>
      <c r="I18" s="338">
        <f>IF('Załącznik Nr 1-dochody'!I21&gt;0,'Załącznik Nr 1-dochody'!I21,"")</f>
      </c>
      <c r="J18" s="338">
        <f>IF('Załącznik Nr 1-dochody'!J21&gt;0,'Załącznik Nr 1-dochody'!J21,"")</f>
      </c>
      <c r="K18" s="349"/>
      <c r="L18" s="349"/>
      <c r="M18" s="148"/>
    </row>
    <row r="19" spans="1:13" ht="15">
      <c r="A19" s="137">
        <v>700</v>
      </c>
      <c r="B19" s="97"/>
      <c r="C19" s="286" t="s">
        <v>12</v>
      </c>
      <c r="D19" s="96"/>
      <c r="E19" s="237">
        <f>SUM(E20)</f>
        <v>270000</v>
      </c>
      <c r="F19" s="237">
        <f>SUM(F20)</f>
        <v>280000</v>
      </c>
      <c r="G19" s="237">
        <f>SUM(G20)</f>
        <v>250000</v>
      </c>
      <c r="H19" s="237"/>
      <c r="I19" s="237">
        <f>SUM(I20)</f>
        <v>30000</v>
      </c>
      <c r="J19" s="237">
        <f>SUM(J20)</f>
        <v>0</v>
      </c>
      <c r="K19" s="238"/>
      <c r="L19" s="238"/>
      <c r="M19" s="148">
        <f t="shared" si="1"/>
        <v>1.037037037037037</v>
      </c>
    </row>
    <row r="20" spans="1:13" ht="27" customHeight="1">
      <c r="A20" s="139"/>
      <c r="B20" s="106">
        <v>70005</v>
      </c>
      <c r="C20" s="287" t="s">
        <v>13</v>
      </c>
      <c r="D20" s="100"/>
      <c r="E20" s="247">
        <f>SUM(E21:E22)</f>
        <v>270000</v>
      </c>
      <c r="F20" s="247">
        <f>SUM(F21:F22)</f>
        <v>280000</v>
      </c>
      <c r="G20" s="247">
        <f>SUM(G21:G22)</f>
        <v>250000</v>
      </c>
      <c r="H20" s="247"/>
      <c r="I20" s="247">
        <f>SUM(I21:I22)</f>
        <v>30000</v>
      </c>
      <c r="J20" s="247">
        <f>SUM(J21:J22)</f>
        <v>0</v>
      </c>
      <c r="K20" s="248"/>
      <c r="L20" s="248"/>
      <c r="M20" s="148">
        <f t="shared" si="1"/>
        <v>1.037037037037037</v>
      </c>
    </row>
    <row r="21" spans="1:13" ht="63.75" customHeight="1">
      <c r="A21" s="136"/>
      <c r="B21" s="19"/>
      <c r="C21" s="285" t="s">
        <v>75</v>
      </c>
      <c r="D21" s="113" t="s">
        <v>111</v>
      </c>
      <c r="E21" s="338">
        <f>IF('Załącznik Nr 1-dochody'!E37&gt;0,'Załącznik Nr 1-dochody'!E37,"")</f>
        <v>30000</v>
      </c>
      <c r="F21" s="338">
        <f>IF('Załącznik Nr 1-dochody'!F37&gt;0,'Załącznik Nr 1-dochody'!F37,"")</f>
        <v>30000</v>
      </c>
      <c r="G21" s="338">
        <f>IF('Załącznik Nr 1-dochody'!G37&gt;0,'Załącznik Nr 1-dochody'!G37,"")</f>
      </c>
      <c r="H21" s="338"/>
      <c r="I21" s="338">
        <f>IF('Załącznik Nr 1-dochody'!I37&gt;0,'Załącznik Nr 1-dochody'!I37,"")</f>
        <v>30000</v>
      </c>
      <c r="J21" s="338">
        <f>IF('Załącznik Nr 1-dochody'!J37&gt;0,'Załącznik Nr 1-dochody'!J37,"")</f>
      </c>
      <c r="K21" s="338">
        <f>IF('Załącznik Nr 1-dochody'!K37&gt;0,'Załącznik Nr 1-dochody'!K37,"")</f>
      </c>
      <c r="L21" s="338">
        <f>IF('Załącznik Nr 1-dochody'!L37&gt;0,'Załącznik Nr 1-dochody'!L37,"")</f>
      </c>
      <c r="M21" s="148">
        <f t="shared" si="1"/>
        <v>1</v>
      </c>
    </row>
    <row r="22" spans="1:13" ht="51">
      <c r="A22" s="136"/>
      <c r="B22" s="19"/>
      <c r="C22" s="289" t="s">
        <v>197</v>
      </c>
      <c r="D22" s="113" t="s">
        <v>112</v>
      </c>
      <c r="E22" s="338">
        <f>IF('Załącznik Nr 1-dochody'!E38&gt;0,'Załącznik Nr 1-dochody'!E38,"")</f>
        <v>240000</v>
      </c>
      <c r="F22" s="338">
        <f>IF('Załącznik Nr 1-dochody'!F38&gt;0,'Załącznik Nr 1-dochody'!F38,"")</f>
        <v>250000</v>
      </c>
      <c r="G22" s="338">
        <f>IF('Załącznik Nr 1-dochody'!G38&gt;0,'Załącznik Nr 1-dochody'!G38,"")</f>
        <v>250000</v>
      </c>
      <c r="H22" s="338"/>
      <c r="I22" s="338">
        <f>IF('Załącznik Nr 1-dochody'!I38&gt;0,'Załącznik Nr 1-dochody'!I38,"")</f>
      </c>
      <c r="J22" s="338">
        <f>IF('Załącznik Nr 1-dochody'!J38&gt;0,'Załącznik Nr 1-dochody'!J38,"")</f>
      </c>
      <c r="K22" s="338">
        <f>IF('Załącznik Nr 1-dochody'!K38&gt;0,'Załącznik Nr 1-dochody'!K38,"")</f>
      </c>
      <c r="L22" s="338">
        <f>IF('Załącznik Nr 1-dochody'!L38&gt;0,'Załącznik Nr 1-dochody'!L38,"")</f>
      </c>
      <c r="M22" s="148">
        <f t="shared" si="1"/>
        <v>1.0416666666666667</v>
      </c>
    </row>
    <row r="23" spans="1:13" ht="15">
      <c r="A23" s="137">
        <v>710</v>
      </c>
      <c r="B23" s="97"/>
      <c r="C23" s="286" t="s">
        <v>15</v>
      </c>
      <c r="D23" s="96"/>
      <c r="E23" s="237">
        <f>SUM(E24+E26+E28)</f>
        <v>302000</v>
      </c>
      <c r="F23" s="237">
        <f>SUM(F24+F26+F28)</f>
        <v>355000</v>
      </c>
      <c r="G23" s="237">
        <f>SUM(G24+G26+G28)</f>
        <v>0</v>
      </c>
      <c r="H23" s="237"/>
      <c r="I23" s="237">
        <f>SUM(I24+I26+I28)</f>
        <v>355000</v>
      </c>
      <c r="J23" s="237">
        <f>SUM(J24+J26+J28)</f>
        <v>0</v>
      </c>
      <c r="K23" s="238"/>
      <c r="L23" s="238"/>
      <c r="M23" s="148">
        <f t="shared" si="1"/>
        <v>1.1754966887417218</v>
      </c>
    </row>
    <row r="24" spans="1:13" ht="12.75">
      <c r="A24" s="139"/>
      <c r="B24" s="106">
        <v>71013</v>
      </c>
      <c r="C24" s="287" t="s">
        <v>16</v>
      </c>
      <c r="D24" s="100"/>
      <c r="E24" s="247">
        <f>SUM(E25)</f>
        <v>85000</v>
      </c>
      <c r="F24" s="247">
        <f>SUM(F25)</f>
        <v>85000</v>
      </c>
      <c r="G24" s="247">
        <f>SUM(G25)</f>
        <v>0</v>
      </c>
      <c r="H24" s="247"/>
      <c r="I24" s="247">
        <f>SUM(I25)</f>
        <v>85000</v>
      </c>
      <c r="J24" s="247">
        <f>SUM(J25)</f>
        <v>0</v>
      </c>
      <c r="K24" s="248"/>
      <c r="L24" s="248"/>
      <c r="M24" s="148">
        <f t="shared" si="1"/>
        <v>1</v>
      </c>
    </row>
    <row r="25" spans="1:13" ht="63.75" customHeight="1">
      <c r="A25" s="136"/>
      <c r="B25" s="19"/>
      <c r="C25" s="285" t="s">
        <v>92</v>
      </c>
      <c r="D25" s="113" t="s">
        <v>111</v>
      </c>
      <c r="E25" s="338">
        <f>IF('Załącznik Nr 1-dochody'!E41&gt;0,'Załącznik Nr 1-dochody'!E41,"")</f>
        <v>85000</v>
      </c>
      <c r="F25" s="338">
        <f>IF('Załącznik Nr 1-dochody'!F41&gt;0,'Załącznik Nr 1-dochody'!F41,"")</f>
        <v>85000</v>
      </c>
      <c r="G25" s="338">
        <f>IF('Załącznik Nr 1-dochody'!G41&gt;0,'Załącznik Nr 1-dochody'!G41,"")</f>
      </c>
      <c r="H25" s="338"/>
      <c r="I25" s="338">
        <f>IF('Załącznik Nr 1-dochody'!I41&gt;0,'Załącznik Nr 1-dochody'!I41,"")</f>
        <v>85000</v>
      </c>
      <c r="J25" s="338"/>
      <c r="K25" s="349"/>
      <c r="L25" s="349"/>
      <c r="M25" s="148">
        <f t="shared" si="1"/>
        <v>1</v>
      </c>
    </row>
    <row r="26" spans="1:13" ht="27" customHeight="1">
      <c r="A26" s="139"/>
      <c r="B26" s="106">
        <v>71014</v>
      </c>
      <c r="C26" s="287" t="s">
        <v>17</v>
      </c>
      <c r="D26" s="100"/>
      <c r="E26" s="247">
        <f>SUM(E27)</f>
        <v>20000</v>
      </c>
      <c r="F26" s="247">
        <f>SUM(F27)</f>
        <v>20000</v>
      </c>
      <c r="G26" s="247">
        <f>SUM(G27)</f>
        <v>0</v>
      </c>
      <c r="H26" s="247"/>
      <c r="I26" s="247">
        <f>SUM(I27)</f>
        <v>20000</v>
      </c>
      <c r="J26" s="247">
        <f>SUM(J27)</f>
        <v>0</v>
      </c>
      <c r="K26" s="248"/>
      <c r="L26" s="248"/>
      <c r="M26" s="148">
        <f t="shared" si="1"/>
        <v>1</v>
      </c>
    </row>
    <row r="27" spans="1:13" ht="63.75" customHeight="1">
      <c r="A27" s="136"/>
      <c r="B27" s="19"/>
      <c r="C27" s="285" t="s">
        <v>75</v>
      </c>
      <c r="D27" s="113" t="s">
        <v>111</v>
      </c>
      <c r="E27" s="338">
        <f>IF('Załącznik Nr 1-dochody'!E43&gt;0,'Załącznik Nr 1-dochody'!E43,"")</f>
        <v>20000</v>
      </c>
      <c r="F27" s="338">
        <f>IF('Załącznik Nr 1-dochody'!F43&gt;0,'Załącznik Nr 1-dochody'!F43,"")</f>
        <v>20000</v>
      </c>
      <c r="G27" s="338">
        <f>IF('Załącznik Nr 1-dochody'!G43&gt;0,'Załącznik Nr 1-dochody'!G43,"")</f>
      </c>
      <c r="H27" s="338"/>
      <c r="I27" s="338">
        <f>IF('Załącznik Nr 1-dochody'!I43&gt;0,'Załącznik Nr 1-dochody'!I43,"")</f>
        <v>20000</v>
      </c>
      <c r="J27" s="338"/>
      <c r="K27" s="349"/>
      <c r="L27" s="349"/>
      <c r="M27" s="148">
        <f t="shared" si="1"/>
        <v>1</v>
      </c>
    </row>
    <row r="28" spans="1:13" ht="18" customHeight="1">
      <c r="A28" s="139"/>
      <c r="B28" s="106">
        <v>71015</v>
      </c>
      <c r="C28" s="287" t="s">
        <v>18</v>
      </c>
      <c r="D28" s="100"/>
      <c r="E28" s="247">
        <f aca="true" t="shared" si="2" ref="E28:J28">SUM(E29:E30)</f>
        <v>197000</v>
      </c>
      <c r="F28" s="247">
        <f t="shared" si="2"/>
        <v>250000</v>
      </c>
      <c r="G28" s="247">
        <f t="shared" si="2"/>
        <v>0</v>
      </c>
      <c r="H28" s="247">
        <f t="shared" si="2"/>
        <v>0</v>
      </c>
      <c r="I28" s="247">
        <f t="shared" si="2"/>
        <v>250000</v>
      </c>
      <c r="J28" s="247">
        <f t="shared" si="2"/>
        <v>0</v>
      </c>
      <c r="K28" s="248"/>
      <c r="L28" s="248"/>
      <c r="M28" s="148">
        <f t="shared" si="1"/>
        <v>1.2690355329949239</v>
      </c>
    </row>
    <row r="29" spans="1:13" ht="65.25" customHeight="1">
      <c r="A29" s="136"/>
      <c r="B29" s="19"/>
      <c r="C29" s="285" t="s">
        <v>75</v>
      </c>
      <c r="D29" s="113" t="s">
        <v>111</v>
      </c>
      <c r="E29" s="338">
        <f>IF('Załącznik Nr 1-dochody'!E45&gt;0,'Załącznik Nr 1-dochody'!E45,"")</f>
        <v>193000</v>
      </c>
      <c r="F29" s="338">
        <f>IF('Załącznik Nr 1-dochody'!F45&gt;0,'Załącznik Nr 1-dochody'!F45,"")</f>
        <v>250000</v>
      </c>
      <c r="G29" s="338">
        <f>IF('Załącznik Nr 1-dochody'!G45&gt;0,'Załącznik Nr 1-dochody'!G45,"")</f>
      </c>
      <c r="H29" s="338"/>
      <c r="I29" s="338">
        <f>IF('Załącznik Nr 1-dochody'!I45&gt;0,'Załącznik Nr 1-dochody'!I45,"")</f>
        <v>250000</v>
      </c>
      <c r="J29" s="338"/>
      <c r="K29" s="349"/>
      <c r="L29" s="349"/>
      <c r="M29" s="148">
        <f t="shared" si="1"/>
        <v>1.2953367875647668</v>
      </c>
    </row>
    <row r="30" spans="1:13" ht="65.25" customHeight="1">
      <c r="A30" s="136"/>
      <c r="B30" s="19"/>
      <c r="C30" s="289" t="s">
        <v>97</v>
      </c>
      <c r="D30" s="113" t="s">
        <v>119</v>
      </c>
      <c r="E30" s="338">
        <f>IF('Załącznik Nr 1-dochody'!E46&gt;0,'Załącznik Nr 1-dochody'!E46,"")</f>
        <v>4000</v>
      </c>
      <c r="F30" s="338">
        <f>IF('Załącznik Nr 1-dochody'!F46&gt;0,'Załącznik Nr 1-dochody'!F46,"")</f>
      </c>
      <c r="G30" s="338">
        <f>IF('Załącznik Nr 1-dochody'!G46&gt;0,'Załącznik Nr 1-dochody'!G46,"")</f>
      </c>
      <c r="H30" s="338">
        <f>IF('Załącznik Nr 1-dochody'!H46&gt;0,'Załącznik Nr 1-dochody'!H46,"")</f>
      </c>
      <c r="I30" s="338">
        <f>IF('Załącznik Nr 1-dochody'!I46&gt;0,'Załącznik Nr 1-dochody'!I46,"")</f>
      </c>
      <c r="J30" s="338">
        <f>IF('Załącznik Nr 1-dochody'!J46&gt;0,'Załącznik Nr 1-dochody'!J46,"")</f>
      </c>
      <c r="K30" s="349"/>
      <c r="L30" s="349"/>
      <c r="M30" s="148"/>
    </row>
    <row r="31" spans="1:13" ht="21" customHeight="1">
      <c r="A31" s="137">
        <v>750</v>
      </c>
      <c r="B31" s="97"/>
      <c r="C31" s="286" t="s">
        <v>19</v>
      </c>
      <c r="D31" s="96"/>
      <c r="E31" s="237">
        <f aca="true" t="shared" si="3" ref="E31:J31">SUM(E32+E34+E36)</f>
        <v>364365</v>
      </c>
      <c r="F31" s="237">
        <f t="shared" si="3"/>
        <v>205000</v>
      </c>
      <c r="G31" s="237">
        <f t="shared" si="3"/>
        <v>0</v>
      </c>
      <c r="H31" s="237">
        <f t="shared" si="3"/>
        <v>0</v>
      </c>
      <c r="I31" s="237">
        <f t="shared" si="3"/>
        <v>205000</v>
      </c>
      <c r="J31" s="237">
        <f t="shared" si="3"/>
        <v>0</v>
      </c>
      <c r="K31" s="238"/>
      <c r="L31" s="238"/>
      <c r="M31" s="148">
        <f t="shared" si="1"/>
        <v>0.5626226448753311</v>
      </c>
    </row>
    <row r="32" spans="1:152" s="3" customFormat="1" ht="18" customHeight="1">
      <c r="A32" s="135"/>
      <c r="B32" s="106">
        <v>75011</v>
      </c>
      <c r="C32" s="287" t="s">
        <v>20</v>
      </c>
      <c r="D32" s="100"/>
      <c r="E32" s="247">
        <f>SUM(E33)</f>
        <v>171100</v>
      </c>
      <c r="F32" s="247">
        <f>SUM(F33)</f>
        <v>176000</v>
      </c>
      <c r="G32" s="247">
        <f>SUM(G33)</f>
        <v>0</v>
      </c>
      <c r="H32" s="247"/>
      <c r="I32" s="247">
        <f>SUM(I33)</f>
        <v>176000</v>
      </c>
      <c r="J32" s="247">
        <f>SUM(J33)</f>
        <v>0</v>
      </c>
      <c r="K32" s="248"/>
      <c r="L32" s="248"/>
      <c r="M32" s="148">
        <f t="shared" si="1"/>
        <v>1.0286382232612508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</row>
    <row r="33" spans="1:13" ht="63.75" customHeight="1">
      <c r="A33" s="136"/>
      <c r="B33" s="19"/>
      <c r="C33" s="285" t="s">
        <v>75</v>
      </c>
      <c r="D33" s="113" t="s">
        <v>111</v>
      </c>
      <c r="E33" s="338">
        <f>IF('Załącznik Nr 1-dochody'!E52&gt;0,'Załącznik Nr 1-dochody'!E52,"")</f>
        <v>171100</v>
      </c>
      <c r="F33" s="338">
        <f>IF('Załącznik Nr 1-dochody'!F52&gt;0,'Załącznik Nr 1-dochody'!F52,"")</f>
        <v>176000</v>
      </c>
      <c r="G33" s="338">
        <f>IF('Załącznik Nr 1-dochody'!G52&gt;0,'Załącznik Nr 1-dochody'!G52,"")</f>
      </c>
      <c r="H33" s="338"/>
      <c r="I33" s="338">
        <f>IF('Załącznik Nr 1-dochody'!I52&gt;0,'Załącznik Nr 1-dochody'!I52,"")</f>
        <v>176000</v>
      </c>
      <c r="J33" s="338"/>
      <c r="K33" s="349"/>
      <c r="L33" s="349"/>
      <c r="M33" s="148">
        <f t="shared" si="1"/>
        <v>1.0286382232612508</v>
      </c>
    </row>
    <row r="34" spans="1:152" s="3" customFormat="1" ht="18" customHeight="1">
      <c r="A34" s="135"/>
      <c r="B34" s="106">
        <v>75045</v>
      </c>
      <c r="C34" s="287" t="s">
        <v>22</v>
      </c>
      <c r="D34" s="100"/>
      <c r="E34" s="247">
        <f>SUM(E35)</f>
        <v>25000</v>
      </c>
      <c r="F34" s="247">
        <f>SUM(F35)</f>
        <v>29000</v>
      </c>
      <c r="G34" s="247">
        <f>SUM(G35)</f>
        <v>0</v>
      </c>
      <c r="H34" s="247"/>
      <c r="I34" s="247">
        <f>SUM(I35)</f>
        <v>29000</v>
      </c>
      <c r="J34" s="247">
        <f>SUM(J35)</f>
        <v>0</v>
      </c>
      <c r="K34" s="248"/>
      <c r="L34" s="248"/>
      <c r="M34" s="148">
        <f t="shared" si="1"/>
        <v>1.16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</row>
    <row r="35" spans="1:13" ht="66" customHeight="1">
      <c r="A35" s="136"/>
      <c r="B35" s="19"/>
      <c r="C35" s="285" t="s">
        <v>75</v>
      </c>
      <c r="D35" s="113" t="s">
        <v>111</v>
      </c>
      <c r="E35" s="338">
        <f>IF('Załącznik Nr 1-dochody'!E60&gt;0,'Załącznik Nr 1-dochody'!E60,"")</f>
        <v>25000</v>
      </c>
      <c r="F35" s="338">
        <f>IF('Załącznik Nr 1-dochody'!F60&gt;0,'Załącznik Nr 1-dochody'!F60,"")</f>
        <v>29000</v>
      </c>
      <c r="G35" s="338">
        <f>IF('Załącznik Nr 1-dochody'!G60&gt;0,'Załącznik Nr 1-dochody'!G60,"")</f>
      </c>
      <c r="H35" s="338"/>
      <c r="I35" s="338">
        <f>IF('Załącznik Nr 1-dochody'!I60&gt;0,'Załącznik Nr 1-dochody'!I60,"")</f>
        <v>29000</v>
      </c>
      <c r="J35" s="338"/>
      <c r="K35" s="349"/>
      <c r="L35" s="349"/>
      <c r="M35" s="148">
        <f t="shared" si="1"/>
        <v>1.16</v>
      </c>
    </row>
    <row r="36" spans="1:13" ht="27.75" customHeight="1">
      <c r="A36" s="136"/>
      <c r="B36" s="37">
        <v>75075</v>
      </c>
      <c r="C36" s="291" t="s">
        <v>245</v>
      </c>
      <c r="D36" s="156"/>
      <c r="E36" s="339">
        <f aca="true" t="shared" si="4" ref="E36:J36">SUM(E37)</f>
        <v>168265</v>
      </c>
      <c r="F36" s="339">
        <f t="shared" si="4"/>
        <v>0</v>
      </c>
      <c r="G36" s="339">
        <f t="shared" si="4"/>
        <v>0</v>
      </c>
      <c r="H36" s="339">
        <f t="shared" si="4"/>
        <v>0</v>
      </c>
      <c r="I36" s="339">
        <f t="shared" si="4"/>
        <v>0</v>
      </c>
      <c r="J36" s="339">
        <f t="shared" si="4"/>
        <v>0</v>
      </c>
      <c r="K36" s="350"/>
      <c r="L36" s="350"/>
      <c r="M36" s="148">
        <f t="shared" si="1"/>
        <v>0</v>
      </c>
    </row>
    <row r="37" spans="1:13" ht="51">
      <c r="A37" s="136"/>
      <c r="B37" s="19"/>
      <c r="C37" s="289" t="s">
        <v>242</v>
      </c>
      <c r="D37" s="113" t="s">
        <v>243</v>
      </c>
      <c r="E37" s="338">
        <f>IF('Załącznik Nr 1-dochody'!E64&gt;0,'Załącznik Nr 1-dochody'!E64,"")</f>
        <v>168265</v>
      </c>
      <c r="F37" s="338">
        <f>IF('Załącznik Nr 1-dochody'!F64&gt;0,'Załącznik Nr 1-dochody'!F64,"")</f>
      </c>
      <c r="G37" s="338">
        <f>IF('Załącznik Nr 1-dochody'!G64&gt;0,'Załącznik Nr 1-dochody'!G64,"")</f>
      </c>
      <c r="H37" s="338">
        <f>IF('Załącznik Nr 1-dochody'!H64&gt;0,'Załącznik Nr 1-dochody'!H64,"")</f>
      </c>
      <c r="I37" s="338">
        <f>IF('Załącznik Nr 1-dochody'!I64&gt;0,'Załącznik Nr 1-dochody'!I64,"")</f>
      </c>
      <c r="J37" s="338">
        <f>IF('Załącznik Nr 1-dochody'!J64&gt;0,'Załącznik Nr 1-dochody'!J64,"")</f>
      </c>
      <c r="K37" s="349"/>
      <c r="L37" s="349"/>
      <c r="M37" s="148"/>
    </row>
    <row r="38" spans="1:152" s="1" customFormat="1" ht="30" customHeight="1">
      <c r="A38" s="137">
        <v>754</v>
      </c>
      <c r="B38" s="97"/>
      <c r="C38" s="286" t="s">
        <v>24</v>
      </c>
      <c r="D38" s="96"/>
      <c r="E38" s="237">
        <f>SUM(E39)</f>
        <v>4179300</v>
      </c>
      <c r="F38" s="237">
        <f aca="true" t="shared" si="5" ref="F38:L38">SUM(F39)</f>
        <v>4882000</v>
      </c>
      <c r="G38" s="237">
        <f t="shared" si="5"/>
        <v>0</v>
      </c>
      <c r="H38" s="237">
        <f t="shared" si="5"/>
        <v>0</v>
      </c>
      <c r="I38" s="237">
        <f t="shared" si="5"/>
        <v>4732000</v>
      </c>
      <c r="J38" s="237">
        <f t="shared" si="5"/>
        <v>0</v>
      </c>
      <c r="K38" s="237">
        <f t="shared" si="5"/>
        <v>150000</v>
      </c>
      <c r="L38" s="237">
        <f t="shared" si="5"/>
        <v>150000</v>
      </c>
      <c r="M38" s="148">
        <f t="shared" si="1"/>
        <v>1.1681382049625535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</row>
    <row r="39" spans="1:152" s="3" customFormat="1" ht="30" customHeight="1">
      <c r="A39" s="135"/>
      <c r="B39" s="106">
        <v>75411</v>
      </c>
      <c r="C39" s="287" t="s">
        <v>25</v>
      </c>
      <c r="D39" s="100"/>
      <c r="E39" s="247">
        <f>SUM(E40:E43)</f>
        <v>4179300</v>
      </c>
      <c r="F39" s="247">
        <f aca="true" t="shared" si="6" ref="F39:L39">SUM(F40:F43)</f>
        <v>4882000</v>
      </c>
      <c r="G39" s="247">
        <f t="shared" si="6"/>
        <v>0</v>
      </c>
      <c r="H39" s="247">
        <f t="shared" si="6"/>
        <v>0</v>
      </c>
      <c r="I39" s="247">
        <f t="shared" si="6"/>
        <v>4732000</v>
      </c>
      <c r="J39" s="247">
        <f t="shared" si="6"/>
        <v>0</v>
      </c>
      <c r="K39" s="247">
        <f t="shared" si="6"/>
        <v>150000</v>
      </c>
      <c r="L39" s="247">
        <f t="shared" si="6"/>
        <v>150000</v>
      </c>
      <c r="M39" s="148">
        <f t="shared" si="1"/>
        <v>1.1681382049625535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</row>
    <row r="40" spans="1:13" ht="66" customHeight="1">
      <c r="A40" s="136"/>
      <c r="B40" s="19"/>
      <c r="C40" s="285" t="s">
        <v>75</v>
      </c>
      <c r="D40" s="113" t="s">
        <v>111</v>
      </c>
      <c r="E40" s="338">
        <f>IF('Załącznik Nr 1-dochody'!E72&gt;0,'Załącznik Nr 1-dochody'!E72,"")</f>
        <v>4114300</v>
      </c>
      <c r="F40" s="338">
        <f>IF('Załącznik Nr 1-dochody'!F72&gt;0,'Załącznik Nr 1-dochody'!F72,"")</f>
        <v>4732000</v>
      </c>
      <c r="G40" s="338">
        <f>IF('Załącznik Nr 1-dochody'!G72&gt;0,'Załącznik Nr 1-dochody'!G72,"")</f>
      </c>
      <c r="H40" s="338"/>
      <c r="I40" s="338">
        <f>IF('Załącznik Nr 1-dochody'!I72&gt;0,'Załącznik Nr 1-dochody'!I72,"")</f>
        <v>4732000</v>
      </c>
      <c r="J40" s="338">
        <f>IF('Załącznik Nr 1-dochody'!J72&gt;0,'Załącznik Nr 1-dochody'!J72,"")</f>
      </c>
      <c r="K40" s="338">
        <f>IF('Załącznik Nr 1-dochody'!K72&gt;0,'Załącznik Nr 1-dochody'!K72,"")</f>
      </c>
      <c r="L40" s="338">
        <f>IF('Załącznik Nr 1-dochody'!L72&gt;0,'Załącznik Nr 1-dochody'!L72,"")</f>
      </c>
      <c r="M40" s="148">
        <f t="shared" si="1"/>
        <v>1.1501348953649466</v>
      </c>
    </row>
    <row r="41" spans="1:13" ht="63" customHeight="1">
      <c r="A41" s="136"/>
      <c r="B41" s="19"/>
      <c r="C41" s="289" t="s">
        <v>97</v>
      </c>
      <c r="D41" s="113" t="s">
        <v>119</v>
      </c>
      <c r="E41" s="338">
        <f>IF('Załącznik Nr 1-dochody'!E73&gt;0,'Załącznik Nr 1-dochody'!E73,"")</f>
        <v>50000</v>
      </c>
      <c r="F41" s="338">
        <f>IF('Załącznik Nr 1-dochody'!F73&gt;0,'Załącznik Nr 1-dochody'!F73,"")</f>
        <v>150000</v>
      </c>
      <c r="G41" s="338">
        <f>IF('Załącznik Nr 1-dochody'!G73&gt;0,'Załącznik Nr 1-dochody'!G73,"")</f>
      </c>
      <c r="H41" s="338"/>
      <c r="I41" s="338">
        <f>IF('Załącznik Nr 1-dochody'!I73&gt;0,'Załącznik Nr 1-dochody'!I73,"")</f>
      </c>
      <c r="J41" s="338">
        <f>IF('Załącznik Nr 1-dochody'!J73&gt;0,'Załącznik Nr 1-dochody'!J73,"")</f>
      </c>
      <c r="K41" s="338">
        <f>IF('Załącznik Nr 1-dochody'!K73&gt;0,'Załącznik Nr 1-dochody'!K73,"")</f>
        <v>150000</v>
      </c>
      <c r="L41" s="338">
        <f>IF('Załącznik Nr 1-dochody'!L73&gt;0,'Załącznik Nr 1-dochody'!L73,"")</f>
        <v>150000</v>
      </c>
      <c r="M41" s="148">
        <f t="shared" si="1"/>
        <v>3</v>
      </c>
    </row>
    <row r="42" spans="1:13" ht="63" customHeight="1">
      <c r="A42" s="136"/>
      <c r="B42" s="19"/>
      <c r="C42" s="293" t="s">
        <v>279</v>
      </c>
      <c r="D42" s="236" t="s">
        <v>280</v>
      </c>
      <c r="E42" s="338">
        <f>IF('Załącznik Nr 1-dochody'!E74&gt;0,'Załącznik Nr 1-dochody'!E74,"")</f>
        <v>5000</v>
      </c>
      <c r="F42" s="338">
        <f>IF('Załącznik Nr 1-dochody'!F74&gt;0,'Załącznik Nr 1-dochody'!F74,"")</f>
      </c>
      <c r="G42" s="338">
        <f>IF('Załącznik Nr 1-dochody'!G74&gt;0,'Załącznik Nr 1-dochody'!G74,"")</f>
      </c>
      <c r="H42" s="338">
        <f>IF('Załącznik Nr 1-dochody'!H74&gt;0,'Załącznik Nr 1-dochody'!H74,"")</f>
      </c>
      <c r="I42" s="338">
        <f>IF('Załącznik Nr 1-dochody'!I74&gt;0,'Załącznik Nr 1-dochody'!I74,"")</f>
      </c>
      <c r="J42" s="338">
        <f>IF('Załącznik Nr 1-dochody'!J74&gt;0,'Załącznik Nr 1-dochody'!J74,"")</f>
      </c>
      <c r="K42" s="338">
        <f>IF('Załącznik Nr 1-dochody'!K74&gt;0,'Załącznik Nr 1-dochody'!K74,"")</f>
      </c>
      <c r="L42" s="338">
        <f>IF('Załącznik Nr 1-dochody'!L74&gt;0,'Załącznik Nr 1-dochody'!L74,"")</f>
      </c>
      <c r="M42" s="148"/>
    </row>
    <row r="43" spans="1:13" ht="63" customHeight="1">
      <c r="A43" s="136"/>
      <c r="B43" s="19"/>
      <c r="C43" s="293" t="s">
        <v>281</v>
      </c>
      <c r="D43" s="236" t="s">
        <v>282</v>
      </c>
      <c r="E43" s="338">
        <f>IF('Załącznik Nr 1-dochody'!E75&gt;0,'Załącznik Nr 1-dochody'!E75,"")</f>
        <v>10000</v>
      </c>
      <c r="F43" s="338">
        <f>IF('Załącznik Nr 1-dochody'!F75&gt;0,'Załącznik Nr 1-dochody'!F75,"")</f>
      </c>
      <c r="G43" s="338">
        <f>IF('Załącznik Nr 1-dochody'!G75&gt;0,'Załącznik Nr 1-dochody'!G75,"")</f>
      </c>
      <c r="H43" s="338">
        <f>IF('Załącznik Nr 1-dochody'!H75&gt;0,'Załącznik Nr 1-dochody'!H75,"")</f>
      </c>
      <c r="I43" s="338">
        <f>IF('Załącznik Nr 1-dochody'!I75&gt;0,'Załącznik Nr 1-dochody'!I75,"")</f>
      </c>
      <c r="J43" s="338">
        <f>IF('Załącznik Nr 1-dochody'!J75&gt;0,'Załącznik Nr 1-dochody'!J75,"")</f>
      </c>
      <c r="K43" s="338">
        <f>IF('Załącznik Nr 1-dochody'!K75&gt;0,'Załącznik Nr 1-dochody'!K75,"")</f>
      </c>
      <c r="L43" s="338">
        <f>IF('Załącznik Nr 1-dochody'!L75&gt;0,'Załącznik Nr 1-dochody'!L75,"")</f>
      </c>
      <c r="M43" s="148"/>
    </row>
    <row r="44" spans="1:152" s="1" customFormat="1" ht="60">
      <c r="A44" s="137">
        <v>756</v>
      </c>
      <c r="B44" s="97"/>
      <c r="C44" s="286" t="s">
        <v>140</v>
      </c>
      <c r="D44" s="96"/>
      <c r="E44" s="237">
        <f>SUM(E45+E48)</f>
        <v>9044185</v>
      </c>
      <c r="F44" s="237">
        <f aca="true" t="shared" si="7" ref="F44:L44">SUM(F45+F48)</f>
        <v>9643129</v>
      </c>
      <c r="G44" s="237">
        <f t="shared" si="7"/>
        <v>9643129</v>
      </c>
      <c r="H44" s="237">
        <f t="shared" si="7"/>
        <v>0</v>
      </c>
      <c r="I44" s="237">
        <f t="shared" si="7"/>
        <v>0</v>
      </c>
      <c r="J44" s="237">
        <f t="shared" si="7"/>
        <v>0</v>
      </c>
      <c r="K44" s="237">
        <f t="shared" si="7"/>
        <v>0</v>
      </c>
      <c r="L44" s="237">
        <f t="shared" si="7"/>
        <v>0</v>
      </c>
      <c r="M44" s="148">
        <f t="shared" si="1"/>
        <v>1.0662242092571084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52" s="1" customFormat="1" ht="38.25">
      <c r="A45" s="388"/>
      <c r="B45" s="104">
        <v>75618</v>
      </c>
      <c r="C45" s="287" t="s">
        <v>98</v>
      </c>
      <c r="D45" s="100"/>
      <c r="E45" s="345">
        <f>SUM(E46:E47)</f>
        <v>1000000</v>
      </c>
      <c r="F45" s="345">
        <f aca="true" t="shared" si="8" ref="F45:L45">SUM(F46:F47)</f>
        <v>1120000</v>
      </c>
      <c r="G45" s="345">
        <f t="shared" si="8"/>
        <v>1120000</v>
      </c>
      <c r="H45" s="345">
        <f t="shared" si="8"/>
        <v>0</v>
      </c>
      <c r="I45" s="345">
        <f t="shared" si="8"/>
        <v>0</v>
      </c>
      <c r="J45" s="345">
        <f t="shared" si="8"/>
        <v>0</v>
      </c>
      <c r="K45" s="345">
        <f t="shared" si="8"/>
        <v>0</v>
      </c>
      <c r="L45" s="345">
        <f t="shared" si="8"/>
        <v>0</v>
      </c>
      <c r="M45" s="148">
        <f t="shared" si="1"/>
        <v>1.12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52" s="1" customFormat="1" ht="14.25">
      <c r="A46" s="388"/>
      <c r="B46" s="389"/>
      <c r="C46" s="289" t="s">
        <v>21</v>
      </c>
      <c r="D46" s="113" t="s">
        <v>116</v>
      </c>
      <c r="E46" s="338">
        <f>IF('Załącznik Nr 1-dochody'!E103,'Załącznik Nr 1-dochody'!E103,"")</f>
        <v>980000</v>
      </c>
      <c r="F46" s="338">
        <f>IF('Załącznik Nr 1-dochody'!F103,'Załącznik Nr 1-dochody'!F103,"")</f>
        <v>1100000</v>
      </c>
      <c r="G46" s="338">
        <f>IF('Załącznik Nr 1-dochody'!G103,'Załącznik Nr 1-dochody'!G103,"")</f>
        <v>1100000</v>
      </c>
      <c r="H46" s="338">
        <f>IF('Załącznik Nr 1-dochody'!H103,'Załącznik Nr 1-dochody'!H103,"")</f>
      </c>
      <c r="I46" s="338">
        <f>IF('Załącznik Nr 1-dochody'!I103,'Załącznik Nr 1-dochody'!I103,"")</f>
      </c>
      <c r="J46" s="338">
        <f>IF('Załącznik Nr 1-dochody'!J103,'Załącznik Nr 1-dochody'!J103,"")</f>
      </c>
      <c r="K46" s="338">
        <f>IF('Załącznik Nr 1-dochody'!K103,'Załącznik Nr 1-dochody'!K103,"")</f>
      </c>
      <c r="L46" s="338">
        <f>IF('Załącznik Nr 1-dochody'!L103,'Załącznik Nr 1-dochody'!L103,"")</f>
      </c>
      <c r="M46" s="148">
        <f t="shared" si="1"/>
        <v>1.1224489795918366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52" s="1" customFormat="1" ht="15.75">
      <c r="A47" s="388"/>
      <c r="B47" s="389"/>
      <c r="C47" s="288" t="s">
        <v>285</v>
      </c>
      <c r="D47" s="235" t="s">
        <v>286</v>
      </c>
      <c r="E47" s="338">
        <f>IF('Załącznik Nr 1-dochody'!E105,'Załącznik Nr 1-dochody'!E105,"")</f>
        <v>20000</v>
      </c>
      <c r="F47" s="338">
        <f>IF('Załącznik Nr 1-dochody'!F105,'Załącznik Nr 1-dochody'!F105,"")</f>
        <v>20000</v>
      </c>
      <c r="G47" s="338">
        <f>IF('Załącznik Nr 1-dochody'!G105,'Załącznik Nr 1-dochody'!G105,"")</f>
        <v>20000</v>
      </c>
      <c r="H47" s="338">
        <f>IF('Załącznik Nr 1-dochody'!H105,'Załącznik Nr 1-dochody'!H105,"")</f>
      </c>
      <c r="I47" s="338">
        <f>IF('Załącznik Nr 1-dochody'!I105,'Załącznik Nr 1-dochody'!I105,"")</f>
      </c>
      <c r="J47" s="338">
        <f>IF('Załącznik Nr 1-dochody'!J105,'Załącznik Nr 1-dochody'!J105,"")</f>
      </c>
      <c r="K47" s="338">
        <f>IF('Załącznik Nr 1-dochody'!K105,'Załącznik Nr 1-dochody'!K105,"")</f>
      </c>
      <c r="L47" s="338">
        <f>IF('Załącznik Nr 1-dochody'!L105,'Załącznik Nr 1-dochody'!L105,"")</f>
      </c>
      <c r="M47" s="148">
        <f t="shared" si="1"/>
        <v>1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52" s="3" customFormat="1" ht="38.25">
      <c r="A48" s="135"/>
      <c r="B48" s="106">
        <v>75622</v>
      </c>
      <c r="C48" s="287" t="s">
        <v>39</v>
      </c>
      <c r="D48" s="100"/>
      <c r="E48" s="247">
        <f>SUM(E49:E50)</f>
        <v>8044185</v>
      </c>
      <c r="F48" s="247">
        <f>SUM(F49:F50)</f>
        <v>8523129</v>
      </c>
      <c r="G48" s="247">
        <f>SUM(G49:G50)</f>
        <v>8523129</v>
      </c>
      <c r="H48" s="247"/>
      <c r="I48" s="247">
        <f>SUM(I49:I50)</f>
        <v>0</v>
      </c>
      <c r="J48" s="247">
        <f>SUM(J49:J50)</f>
        <v>0</v>
      </c>
      <c r="K48" s="248"/>
      <c r="L48" s="248"/>
      <c r="M48" s="148">
        <f t="shared" si="1"/>
        <v>1.059539157789136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spans="1:13" ht="27.75" customHeight="1">
      <c r="A49" s="136"/>
      <c r="B49" s="19"/>
      <c r="C49" s="289" t="s">
        <v>37</v>
      </c>
      <c r="D49" s="113" t="s">
        <v>131</v>
      </c>
      <c r="E49" s="338">
        <f>IF('Załącznik Nr 1-dochody'!E113,'Załącznik Nr 1-dochody'!E113,"")</f>
        <v>7944185</v>
      </c>
      <c r="F49" s="338">
        <f>IF('Załącznik Nr 1-dochody'!F113,'Załącznik Nr 1-dochody'!F113,"")</f>
        <v>8273129</v>
      </c>
      <c r="G49" s="338">
        <f>IF('Załącznik Nr 1-dochody'!G113,'Załącznik Nr 1-dochody'!G113,"")</f>
        <v>8273129</v>
      </c>
      <c r="H49" s="338"/>
      <c r="I49" s="338">
        <f>IF('Załącznik Nr 1-dochody'!I113,'Załącznik Nr 1-dochody'!I113,"")</f>
      </c>
      <c r="J49" s="338"/>
      <c r="K49" s="349"/>
      <c r="L49" s="349"/>
      <c r="M49" s="148">
        <f t="shared" si="1"/>
        <v>1.0414068907005565</v>
      </c>
    </row>
    <row r="50" spans="1:13" ht="21" customHeight="1">
      <c r="A50" s="136"/>
      <c r="B50" s="19"/>
      <c r="C50" s="289" t="s">
        <v>38</v>
      </c>
      <c r="D50" s="113" t="s">
        <v>132</v>
      </c>
      <c r="E50" s="338">
        <f>IF('Załącznik Nr 1-dochody'!E114,'Załącznik Nr 1-dochody'!E114,"")</f>
        <v>100000</v>
      </c>
      <c r="F50" s="338">
        <f>IF('Załącznik Nr 1-dochody'!F114,'Załącznik Nr 1-dochody'!F114,"")</f>
        <v>250000</v>
      </c>
      <c r="G50" s="338">
        <f>IF('Załącznik Nr 1-dochody'!G114,'Załącznik Nr 1-dochody'!G114,"")</f>
        <v>250000</v>
      </c>
      <c r="H50" s="338"/>
      <c r="I50" s="338"/>
      <c r="J50" s="338"/>
      <c r="K50" s="349"/>
      <c r="L50" s="349"/>
      <c r="M50" s="148">
        <f t="shared" si="1"/>
        <v>2.5</v>
      </c>
    </row>
    <row r="51" spans="1:152" s="1" customFormat="1" ht="15">
      <c r="A51" s="137">
        <v>758</v>
      </c>
      <c r="B51" s="97"/>
      <c r="C51" s="286" t="s">
        <v>40</v>
      </c>
      <c r="D51" s="96"/>
      <c r="E51" s="237">
        <f aca="true" t="shared" si="9" ref="E51:L51">SUM(E52+E54+E56+E58+E5+E554+E60)</f>
        <v>40275049</v>
      </c>
      <c r="F51" s="237">
        <f t="shared" si="9"/>
        <v>40940434</v>
      </c>
      <c r="G51" s="237">
        <f t="shared" si="9"/>
        <v>0</v>
      </c>
      <c r="H51" s="237">
        <f t="shared" si="9"/>
        <v>40940434</v>
      </c>
      <c r="I51" s="237">
        <f t="shared" si="9"/>
        <v>0</v>
      </c>
      <c r="J51" s="237">
        <f t="shared" si="9"/>
        <v>0</v>
      </c>
      <c r="K51" s="237">
        <f t="shared" si="9"/>
        <v>0</v>
      </c>
      <c r="L51" s="237">
        <f t="shared" si="9"/>
        <v>0</v>
      </c>
      <c r="M51" s="148">
        <f t="shared" si="1"/>
        <v>1.016521022730475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</row>
    <row r="52" spans="1:152" s="3" customFormat="1" ht="26.25" customHeight="1">
      <c r="A52" s="135"/>
      <c r="B52" s="106">
        <v>75801</v>
      </c>
      <c r="C52" s="287" t="s">
        <v>70</v>
      </c>
      <c r="D52" s="100"/>
      <c r="E52" s="247">
        <f aca="true" t="shared" si="10" ref="E52:J52">SUM(E53)</f>
        <v>35649271</v>
      </c>
      <c r="F52" s="247">
        <f t="shared" si="10"/>
        <v>36671647</v>
      </c>
      <c r="G52" s="247">
        <f t="shared" si="10"/>
        <v>0</v>
      </c>
      <c r="H52" s="247">
        <f t="shared" si="10"/>
        <v>36671647</v>
      </c>
      <c r="I52" s="247">
        <f t="shared" si="10"/>
        <v>0</v>
      </c>
      <c r="J52" s="247">
        <f t="shared" si="10"/>
        <v>0</v>
      </c>
      <c r="K52" s="248"/>
      <c r="L52" s="248"/>
      <c r="M52" s="148">
        <f t="shared" si="1"/>
        <v>1.0286787351135456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</row>
    <row r="53" spans="1:13" ht="25.5" customHeight="1">
      <c r="A53" s="136"/>
      <c r="B53" s="19"/>
      <c r="C53" s="289" t="s">
        <v>85</v>
      </c>
      <c r="D53" s="113" t="s">
        <v>133</v>
      </c>
      <c r="E53" s="338">
        <f>IF('Załącznik Nr 1-dochody'!E117,'Załącznik Nr 1-dochody'!E117,"")</f>
        <v>35649271</v>
      </c>
      <c r="F53" s="338">
        <f>IF('Załącznik Nr 1-dochody'!F117,'Załącznik Nr 1-dochody'!F117,"")</f>
        <v>36671647</v>
      </c>
      <c r="G53" s="338">
        <f>IF('Załącznik Nr 1-dochody'!G117,'Załącznik Nr 1-dochody'!G117,"")</f>
      </c>
      <c r="H53" s="338">
        <f>IF('Załącznik Nr 1-dochody'!H117,'Załącznik Nr 1-dochody'!H117,"")</f>
        <v>36671647</v>
      </c>
      <c r="I53" s="338">
        <f>IF('Załącznik Nr 1-dochody'!I117,'Załącznik Nr 1-dochody'!I117,"")</f>
      </c>
      <c r="J53" s="338">
        <f>IF('Załącznik Nr 1-dochody'!J117,'Załącznik Nr 1-dochody'!J117,"")</f>
      </c>
      <c r="K53" s="349"/>
      <c r="L53" s="349"/>
      <c r="M53" s="148">
        <f t="shared" si="1"/>
        <v>1.0286787351135456</v>
      </c>
    </row>
    <row r="54" spans="1:13" ht="25.5">
      <c r="A54" s="136"/>
      <c r="B54" s="104">
        <v>75802</v>
      </c>
      <c r="C54" s="294" t="s">
        <v>287</v>
      </c>
      <c r="D54" s="100"/>
      <c r="E54" s="339">
        <f>SUM(E55)</f>
        <v>1500000</v>
      </c>
      <c r="F54" s="339">
        <f aca="true" t="shared" si="11" ref="F54:L54">SUM(F55)</f>
        <v>0</v>
      </c>
      <c r="G54" s="339">
        <f t="shared" si="11"/>
        <v>0</v>
      </c>
      <c r="H54" s="339">
        <f t="shared" si="11"/>
        <v>0</v>
      </c>
      <c r="I54" s="339">
        <f t="shared" si="11"/>
        <v>0</v>
      </c>
      <c r="J54" s="339">
        <f t="shared" si="11"/>
        <v>0</v>
      </c>
      <c r="K54" s="339">
        <f t="shared" si="11"/>
        <v>0</v>
      </c>
      <c r="L54" s="339">
        <f t="shared" si="11"/>
        <v>0</v>
      </c>
      <c r="M54" s="148">
        <f t="shared" si="1"/>
        <v>0</v>
      </c>
    </row>
    <row r="55" spans="1:13" ht="76.5">
      <c r="A55" s="136"/>
      <c r="B55" s="326"/>
      <c r="C55" s="293" t="s">
        <v>288</v>
      </c>
      <c r="D55" s="236" t="s">
        <v>289</v>
      </c>
      <c r="E55" s="338">
        <f>IF('Załącznik Nr 1-dochody'!E119,'Załącznik Nr 1-dochody'!E119,"")</f>
        <v>1500000</v>
      </c>
      <c r="F55" s="338">
        <f>IF('Załącznik Nr 1-dochody'!F119,'Załącznik Nr 1-dochody'!F119,"")</f>
      </c>
      <c r="G55" s="338">
        <f>IF('Załącznik Nr 1-dochody'!G119,'Załącznik Nr 1-dochody'!G119,"")</f>
      </c>
      <c r="H55" s="338">
        <f>IF('Załącznik Nr 1-dochody'!H119,'Załącznik Nr 1-dochody'!H119,"")</f>
      </c>
      <c r="I55" s="338">
        <f>IF('Załącznik Nr 1-dochody'!I119,'Załącznik Nr 1-dochody'!I119,"")</f>
      </c>
      <c r="J55" s="338">
        <f>IF('Załącznik Nr 1-dochody'!J119,'Załącznik Nr 1-dochody'!J119,"")</f>
      </c>
      <c r="K55" s="338">
        <f>IF('Załącznik Nr 1-dochody'!K119,'Załącznik Nr 1-dochody'!K119,"")</f>
      </c>
      <c r="L55" s="338">
        <f>IF('Załącznik Nr 1-dochody'!L119,'Załącznik Nr 1-dochody'!L119,"")</f>
      </c>
      <c r="M55" s="148"/>
    </row>
    <row r="56" spans="1:13" ht="25.5">
      <c r="A56" s="136"/>
      <c r="B56" s="106">
        <v>75803</v>
      </c>
      <c r="C56" s="287" t="s">
        <v>95</v>
      </c>
      <c r="D56" s="100"/>
      <c r="E56" s="339">
        <f>SUM(E57)</f>
        <v>522503</v>
      </c>
      <c r="F56" s="339">
        <f aca="true" t="shared" si="12" ref="F56:L56">SUM(F57)</f>
        <v>939807</v>
      </c>
      <c r="G56" s="339">
        <f t="shared" si="12"/>
        <v>0</v>
      </c>
      <c r="H56" s="339">
        <f t="shared" si="12"/>
        <v>939807</v>
      </c>
      <c r="I56" s="339">
        <f t="shared" si="12"/>
        <v>0</v>
      </c>
      <c r="J56" s="339">
        <f t="shared" si="12"/>
        <v>0</v>
      </c>
      <c r="K56" s="339">
        <f t="shared" si="12"/>
        <v>0</v>
      </c>
      <c r="L56" s="339">
        <f t="shared" si="12"/>
        <v>0</v>
      </c>
      <c r="M56" s="148">
        <f t="shared" si="1"/>
        <v>1.7986633569568022</v>
      </c>
    </row>
    <row r="57" spans="1:13" ht="12.75">
      <c r="A57" s="136"/>
      <c r="B57" s="19"/>
      <c r="C57" s="289" t="s">
        <v>87</v>
      </c>
      <c r="D57" s="113" t="s">
        <v>133</v>
      </c>
      <c r="E57" s="338">
        <f>IF('Załącznik Nr 1-dochody'!E122,'Załącznik Nr 1-dochody'!E122,"")</f>
        <v>522503</v>
      </c>
      <c r="F57" s="338">
        <f>IF('Załącznik Nr 1-dochody'!F122,'Załącznik Nr 1-dochody'!F122,"")</f>
        <v>939807</v>
      </c>
      <c r="G57" s="338">
        <f>IF('Załącznik Nr 1-dochody'!G122,'Załącznik Nr 1-dochody'!G122,"")</f>
      </c>
      <c r="H57" s="338">
        <f>IF('Załącznik Nr 1-dochody'!H122,'Załącznik Nr 1-dochody'!H122,"")</f>
        <v>939807</v>
      </c>
      <c r="I57" s="338">
        <f>IF('Załącznik Nr 1-dochody'!I122,'Załącznik Nr 1-dochody'!I122,"")</f>
      </c>
      <c r="J57" s="338">
        <f>IF('Załącznik Nr 1-dochody'!J122,'Załącznik Nr 1-dochody'!J122,"")</f>
      </c>
      <c r="K57" s="338">
        <f>IF('Załącznik Nr 1-dochody'!K122,'Załącznik Nr 1-dochody'!K122,"")</f>
      </c>
      <c r="L57" s="338">
        <f>IF('Załącznik Nr 1-dochody'!L122,'Załącznik Nr 1-dochody'!L122,"")</f>
      </c>
      <c r="M57" s="148">
        <f t="shared" si="1"/>
        <v>1.7986633569568022</v>
      </c>
    </row>
    <row r="58" spans="1:13" ht="14.25">
      <c r="A58" s="136"/>
      <c r="B58" s="329">
        <v>75814</v>
      </c>
      <c r="C58" s="291" t="s">
        <v>290</v>
      </c>
      <c r="D58" s="156"/>
      <c r="E58" s="339">
        <f>SUM(E59)</f>
        <v>16198</v>
      </c>
      <c r="F58" s="339">
        <f aca="true" t="shared" si="13" ref="F58:L58">SUM(F59)</f>
        <v>0</v>
      </c>
      <c r="G58" s="339">
        <f t="shared" si="13"/>
        <v>0</v>
      </c>
      <c r="H58" s="339">
        <f t="shared" si="13"/>
        <v>0</v>
      </c>
      <c r="I58" s="339">
        <f t="shared" si="13"/>
        <v>0</v>
      </c>
      <c r="J58" s="339">
        <f t="shared" si="13"/>
        <v>0</v>
      </c>
      <c r="K58" s="339">
        <f t="shared" si="13"/>
        <v>0</v>
      </c>
      <c r="L58" s="339">
        <f t="shared" si="13"/>
        <v>0</v>
      </c>
      <c r="M58" s="148">
        <f t="shared" si="1"/>
        <v>0</v>
      </c>
    </row>
    <row r="59" spans="1:13" ht="14.25">
      <c r="A59" s="136"/>
      <c r="B59" s="328"/>
      <c r="C59" s="289" t="s">
        <v>10</v>
      </c>
      <c r="D59" s="113" t="s">
        <v>105</v>
      </c>
      <c r="E59" s="338">
        <v>16198</v>
      </c>
      <c r="F59" s="338"/>
      <c r="G59" s="338"/>
      <c r="H59" s="338"/>
      <c r="I59" s="338"/>
      <c r="J59" s="338"/>
      <c r="K59" s="349"/>
      <c r="L59" s="349"/>
      <c r="M59" s="148">
        <f t="shared" si="1"/>
        <v>0</v>
      </c>
    </row>
    <row r="60" spans="1:13" ht="30.75" customHeight="1">
      <c r="A60" s="136"/>
      <c r="B60" s="37">
        <v>75832</v>
      </c>
      <c r="C60" s="291" t="s">
        <v>179</v>
      </c>
      <c r="D60" s="156"/>
      <c r="E60" s="247">
        <f aca="true" t="shared" si="14" ref="E60:J60">SUM(E61)</f>
        <v>2587077</v>
      </c>
      <c r="F60" s="247">
        <f t="shared" si="14"/>
        <v>3328980</v>
      </c>
      <c r="G60" s="247">
        <f t="shared" si="14"/>
        <v>0</v>
      </c>
      <c r="H60" s="247">
        <f t="shared" si="14"/>
        <v>3328980</v>
      </c>
      <c r="I60" s="247">
        <f t="shared" si="14"/>
        <v>0</v>
      </c>
      <c r="J60" s="247">
        <f t="shared" si="14"/>
        <v>0</v>
      </c>
      <c r="K60" s="248"/>
      <c r="L60" s="248"/>
      <c r="M60" s="148">
        <f t="shared" si="1"/>
        <v>1.2867726782001463</v>
      </c>
    </row>
    <row r="61" spans="1:13" ht="15.75" customHeight="1">
      <c r="A61" s="136"/>
      <c r="B61" s="19"/>
      <c r="C61" s="289" t="s">
        <v>87</v>
      </c>
      <c r="D61" s="113" t="s">
        <v>133</v>
      </c>
      <c r="E61" s="338">
        <f>IF('Załącznik Nr 1-dochody'!E130,'Załącznik Nr 1-dochody'!E130,"")</f>
        <v>2587077</v>
      </c>
      <c r="F61" s="338">
        <f>IF('Załącznik Nr 1-dochody'!F130,'Załącznik Nr 1-dochody'!F130,"")</f>
        <v>3328980</v>
      </c>
      <c r="G61" s="338">
        <f>IF('Załącznik Nr 1-dochody'!G130,'Załącznik Nr 1-dochody'!G130,"")</f>
      </c>
      <c r="H61" s="338">
        <f>IF('Załącznik Nr 1-dochody'!H130,'Załącznik Nr 1-dochody'!H130,"")</f>
        <v>3328980</v>
      </c>
      <c r="I61" s="338">
        <f>IF('Załącznik Nr 1-dochody'!I130,'Załącznik Nr 1-dochody'!I130,"")</f>
      </c>
      <c r="J61" s="338">
        <f>IF('Załącznik Nr 1-dochody'!J130,'Załącznik Nr 1-dochody'!J130,"")</f>
      </c>
      <c r="K61" s="349"/>
      <c r="L61" s="349"/>
      <c r="M61" s="148">
        <f t="shared" si="1"/>
        <v>1.2867726782001463</v>
      </c>
    </row>
    <row r="62" spans="1:152" s="1" customFormat="1" ht="15">
      <c r="A62" s="137">
        <v>801</v>
      </c>
      <c r="B62" s="97"/>
      <c r="C62" s="286" t="s">
        <v>41</v>
      </c>
      <c r="D62" s="96"/>
      <c r="E62" s="237">
        <f aca="true" t="shared" si="15" ref="E62:L62">SUM(E63+E65+E68+E71+E75)</f>
        <v>168201</v>
      </c>
      <c r="F62" s="237">
        <f t="shared" si="15"/>
        <v>435352</v>
      </c>
      <c r="G62" s="237">
        <f t="shared" si="15"/>
        <v>435352</v>
      </c>
      <c r="H62" s="237">
        <f t="shared" si="15"/>
        <v>0</v>
      </c>
      <c r="I62" s="237">
        <f t="shared" si="15"/>
        <v>0</v>
      </c>
      <c r="J62" s="237">
        <f t="shared" si="15"/>
        <v>0</v>
      </c>
      <c r="K62" s="237">
        <f t="shared" si="15"/>
        <v>0</v>
      </c>
      <c r="L62" s="237">
        <f t="shared" si="15"/>
        <v>0</v>
      </c>
      <c r="M62" s="148">
        <f t="shared" si="1"/>
        <v>2.5882842551471157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</row>
    <row r="63" spans="1:152" s="1" customFormat="1" ht="22.5" customHeight="1">
      <c r="A63" s="138"/>
      <c r="B63" s="151">
        <v>80102</v>
      </c>
      <c r="C63" s="343" t="s">
        <v>240</v>
      </c>
      <c r="D63" s="104"/>
      <c r="E63" s="340">
        <f aca="true" t="shared" si="16" ref="E63:J63">SUM(E64:E64)</f>
        <v>1500</v>
      </c>
      <c r="F63" s="340">
        <f t="shared" si="16"/>
        <v>0</v>
      </c>
      <c r="G63" s="340">
        <f t="shared" si="16"/>
        <v>0</v>
      </c>
      <c r="H63" s="340">
        <f t="shared" si="16"/>
        <v>0</v>
      </c>
      <c r="I63" s="340">
        <f t="shared" si="16"/>
        <v>0</v>
      </c>
      <c r="J63" s="340">
        <f t="shared" si="16"/>
        <v>0</v>
      </c>
      <c r="K63" s="351"/>
      <c r="L63" s="351"/>
      <c r="M63" s="148">
        <f t="shared" si="1"/>
        <v>0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</row>
    <row r="64" spans="1:152" s="1" customFormat="1" ht="18.75" customHeight="1">
      <c r="A64" s="138"/>
      <c r="B64" s="102"/>
      <c r="C64" s="289" t="s">
        <v>4</v>
      </c>
      <c r="D64" s="113" t="s">
        <v>117</v>
      </c>
      <c r="E64" s="338">
        <f>IF('Załącznik Nr 1-dochody'!E139,'Załącznik Nr 1-dochody'!E139,"")</f>
        <v>1500</v>
      </c>
      <c r="F64" s="338">
        <f>IF('Załącznik Nr 1-dochody'!F139,'Załącznik Nr 1-dochody'!F139,"")</f>
      </c>
      <c r="G64" s="338">
        <f>IF('Załącznik Nr 1-dochody'!G139,'Załącznik Nr 1-dochody'!G139,"")</f>
      </c>
      <c r="H64" s="338">
        <f>IF('Załącznik Nr 1-dochody'!H139,'Załącznik Nr 1-dochody'!H139,"")</f>
      </c>
      <c r="I64" s="338">
        <f>IF('Załącznik Nr 1-dochody'!I139,'Załącznik Nr 1-dochody'!I139,"")</f>
      </c>
      <c r="J64" s="338">
        <f>IF('Załącznik Nr 1-dochody'!J139,'Załącznik Nr 1-dochody'!J139,"")</f>
      </c>
      <c r="K64" s="349"/>
      <c r="L64" s="349"/>
      <c r="M64" s="148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</row>
    <row r="65" spans="1:152" s="5" customFormat="1" ht="18" customHeight="1">
      <c r="A65" s="135"/>
      <c r="B65" s="106">
        <v>80120</v>
      </c>
      <c r="C65" s="287" t="s">
        <v>44</v>
      </c>
      <c r="D65" s="100"/>
      <c r="E65" s="247">
        <f aca="true" t="shared" si="17" ref="E65:J65">SUM(E66:E67)</f>
        <v>47562</v>
      </c>
      <c r="F65" s="247">
        <f t="shared" si="17"/>
        <v>38546</v>
      </c>
      <c r="G65" s="247">
        <f t="shared" si="17"/>
        <v>38546</v>
      </c>
      <c r="H65" s="247">
        <f t="shared" si="17"/>
        <v>0</v>
      </c>
      <c r="I65" s="247">
        <f t="shared" si="17"/>
        <v>0</v>
      </c>
      <c r="J65" s="247">
        <f t="shared" si="17"/>
        <v>0</v>
      </c>
      <c r="K65" s="248"/>
      <c r="L65" s="248"/>
      <c r="M65" s="148">
        <f t="shared" si="1"/>
        <v>0.8104369034102855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</row>
    <row r="66" spans="1:152" s="5" customFormat="1" ht="76.5" customHeight="1">
      <c r="A66" s="135"/>
      <c r="B66" s="109"/>
      <c r="C66" s="289" t="s">
        <v>96</v>
      </c>
      <c r="D66" s="110" t="s">
        <v>108</v>
      </c>
      <c r="E66" s="338">
        <f>IF('Załącznik Nr 1-dochody'!E146,'Załącznik Nr 1-dochody'!E146,"")</f>
        <v>27102</v>
      </c>
      <c r="F66" s="338">
        <f>IF('Załącznik Nr 1-dochody'!F146,'Załącznik Nr 1-dochody'!F146,"")</f>
        <v>20480</v>
      </c>
      <c r="G66" s="338">
        <f>IF('Załącznik Nr 1-dochody'!G146,'Załącznik Nr 1-dochody'!G146,"")</f>
        <v>20480</v>
      </c>
      <c r="H66" s="338"/>
      <c r="I66" s="265"/>
      <c r="J66" s="265"/>
      <c r="K66" s="266"/>
      <c r="L66" s="266"/>
      <c r="M66" s="148">
        <f t="shared" si="1"/>
        <v>0.7556637886502842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</row>
    <row r="67" spans="1:152" s="5" customFormat="1" ht="17.25" customHeight="1">
      <c r="A67" s="135"/>
      <c r="B67" s="109"/>
      <c r="C67" s="289" t="s">
        <v>4</v>
      </c>
      <c r="D67" s="113" t="s">
        <v>117</v>
      </c>
      <c r="E67" s="338">
        <f>IF('Załącznik Nr 1-dochody'!E147,'Załącznik Nr 1-dochody'!E147,"")</f>
        <v>20460</v>
      </c>
      <c r="F67" s="338">
        <f>IF('Załącznik Nr 1-dochody'!F147,'Załącznik Nr 1-dochody'!F147,"")</f>
        <v>18066</v>
      </c>
      <c r="G67" s="338">
        <f>IF('Załącznik Nr 1-dochody'!G147,'Załącznik Nr 1-dochody'!G147,"")</f>
        <v>18066</v>
      </c>
      <c r="H67" s="338">
        <f>IF('Załącznik Nr 1-dochody'!H147,'Załącznik Nr 1-dochody'!H147,"")</f>
      </c>
      <c r="I67" s="338">
        <f>IF('Załącznik Nr 1-dochody'!I147,'Załącznik Nr 1-dochody'!I147,"")</f>
      </c>
      <c r="J67" s="338">
        <f>IF('Załącznik Nr 1-dochody'!J147,'Załącznik Nr 1-dochody'!J147,"")</f>
      </c>
      <c r="K67" s="349"/>
      <c r="L67" s="349"/>
      <c r="M67" s="148">
        <f t="shared" si="1"/>
        <v>0.882991202346041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</row>
    <row r="68" spans="1:152" s="5" customFormat="1" ht="18" customHeight="1">
      <c r="A68" s="135"/>
      <c r="B68" s="106">
        <v>80130</v>
      </c>
      <c r="C68" s="287" t="s">
        <v>99</v>
      </c>
      <c r="D68" s="100"/>
      <c r="E68" s="247">
        <f>SUM(E69:E70)</f>
        <v>53040</v>
      </c>
      <c r="F68" s="247">
        <f>SUM(F69:F70)</f>
        <v>76717</v>
      </c>
      <c r="G68" s="247">
        <f>SUM(G69:G70)</f>
        <v>76717</v>
      </c>
      <c r="H68" s="247"/>
      <c r="I68" s="247">
        <f>SUM(I69:I70)</f>
        <v>0</v>
      </c>
      <c r="J68" s="247">
        <f>SUM(J69:J70)</f>
        <v>0</v>
      </c>
      <c r="K68" s="248"/>
      <c r="L68" s="248"/>
      <c r="M68" s="148">
        <f t="shared" si="1"/>
        <v>1.4463989441930618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</row>
    <row r="69" spans="1:152" s="5" customFormat="1" ht="91.5" customHeight="1">
      <c r="A69" s="135"/>
      <c r="B69" s="109"/>
      <c r="C69" s="289" t="s">
        <v>96</v>
      </c>
      <c r="D69" s="278" t="s">
        <v>108</v>
      </c>
      <c r="E69" s="338">
        <f>IF('Załącznik Nr 1-dochody'!E149,'Załącznik Nr 1-dochody'!E149,"")</f>
        <v>36580</v>
      </c>
      <c r="F69" s="338">
        <f>IF('Załącznik Nr 1-dochody'!F149,'Załącznik Nr 1-dochody'!F149,"")</f>
        <v>51647</v>
      </c>
      <c r="G69" s="338">
        <f>IF('Załącznik Nr 1-dochody'!G149,'Załącznik Nr 1-dochody'!G149,"")</f>
        <v>51647</v>
      </c>
      <c r="H69" s="338"/>
      <c r="I69" s="338">
        <f>IF('Załącznik Nr 1-dochody'!I149,'Załącznik Nr 1-dochody'!I149,"")</f>
      </c>
      <c r="J69" s="338">
        <f>IF('Załącznik Nr 1-dochody'!J149,'Załącznik Nr 1-dochody'!J149,"")</f>
      </c>
      <c r="K69" s="349"/>
      <c r="L69" s="349"/>
      <c r="M69" s="148">
        <f t="shared" si="1"/>
        <v>1.4118917441224712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</row>
    <row r="70" spans="1:152" s="5" customFormat="1" ht="13.5" customHeight="1">
      <c r="A70" s="135"/>
      <c r="B70" s="109"/>
      <c r="C70" s="289" t="s">
        <v>4</v>
      </c>
      <c r="D70" s="278" t="s">
        <v>117</v>
      </c>
      <c r="E70" s="338">
        <f>IF('Załącznik Nr 1-dochody'!E150,'Załącznik Nr 1-dochody'!E150,"")</f>
        <v>16460</v>
      </c>
      <c r="F70" s="338">
        <f>IF('Załącznik Nr 1-dochody'!F150,'Załącznik Nr 1-dochody'!F150,"")</f>
        <v>25070</v>
      </c>
      <c r="G70" s="338">
        <f>IF('Załącznik Nr 1-dochody'!G150,'Załącznik Nr 1-dochody'!G150,"")</f>
        <v>25070</v>
      </c>
      <c r="H70" s="338"/>
      <c r="I70" s="338">
        <f>IF('Załącznik Nr 1-dochody'!I150,'Załącznik Nr 1-dochody'!I150,"")</f>
      </c>
      <c r="J70" s="338">
        <f>IF('Załącznik Nr 1-dochody'!J150,'Załącznik Nr 1-dochody'!J150,"")</f>
      </c>
      <c r="K70" s="349"/>
      <c r="L70" s="349"/>
      <c r="M70" s="148">
        <f t="shared" si="1"/>
        <v>1.523086269744836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</row>
    <row r="71" spans="1:152" s="5" customFormat="1" ht="36.75" customHeight="1">
      <c r="A71" s="135"/>
      <c r="B71" s="106">
        <v>80140</v>
      </c>
      <c r="C71" s="287" t="s">
        <v>71</v>
      </c>
      <c r="D71" s="100"/>
      <c r="E71" s="247">
        <f>SUM(E72:E74)</f>
        <v>16826</v>
      </c>
      <c r="F71" s="247">
        <f>SUM(F72:F74)</f>
        <v>320089</v>
      </c>
      <c r="G71" s="247">
        <f>SUM(G72:G74)</f>
        <v>320089</v>
      </c>
      <c r="H71" s="247"/>
      <c r="I71" s="247">
        <f>SUM(I72:I74)</f>
        <v>0</v>
      </c>
      <c r="J71" s="247">
        <f>SUM(J72:J74)</f>
        <v>0</v>
      </c>
      <c r="K71" s="248"/>
      <c r="L71" s="248"/>
      <c r="M71" s="148">
        <f t="shared" si="1"/>
        <v>19.023475573517175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</row>
    <row r="72" spans="1:152" s="4" customFormat="1" ht="92.25" customHeight="1">
      <c r="A72" s="136"/>
      <c r="B72" s="19"/>
      <c r="C72" s="289" t="s">
        <v>96</v>
      </c>
      <c r="D72" s="113" t="s">
        <v>108</v>
      </c>
      <c r="E72" s="338">
        <f>IF('Załącznik Nr 1-dochody'!E152,'Załącznik Nr 1-dochody'!E152,"")</f>
        <v>14626</v>
      </c>
      <c r="F72" s="338">
        <f>IF('Załącznik Nr 1-dochody'!F152,'Załącznik Nr 1-dochody'!F152,"")</f>
        <v>12308</v>
      </c>
      <c r="G72" s="338">
        <f>IF('Załącznik Nr 1-dochody'!G152,'Załącznik Nr 1-dochody'!G152,"")</f>
        <v>12308</v>
      </c>
      <c r="H72" s="338"/>
      <c r="I72" s="338">
        <f>IF('Załącznik Nr 1-dochody'!I152,'Załącznik Nr 1-dochody'!I152,"")</f>
      </c>
      <c r="J72" s="338"/>
      <c r="K72" s="349"/>
      <c r="L72" s="349"/>
      <c r="M72" s="148">
        <f t="shared" si="1"/>
        <v>0.8415151100779434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</row>
    <row r="73" spans="1:152" s="4" customFormat="1" ht="12.75">
      <c r="A73" s="136"/>
      <c r="B73" s="19"/>
      <c r="C73" s="289" t="s">
        <v>47</v>
      </c>
      <c r="D73" s="113" t="s">
        <v>136</v>
      </c>
      <c r="E73" s="338">
        <f>IF('Załącznik Nr 1-dochody'!E153,'Załącznik Nr 1-dochody'!E153,"")</f>
      </c>
      <c r="F73" s="338">
        <f>IF('Załącznik Nr 1-dochody'!F153,'Załącznik Nr 1-dochody'!F153,"")</f>
        <v>305781</v>
      </c>
      <c r="G73" s="338">
        <f>IF('Załącznik Nr 1-dochody'!G153,'Załącznik Nr 1-dochody'!G153,"")</f>
        <v>305781</v>
      </c>
      <c r="H73" s="338">
        <f>IF('Załącznik Nr 1-dochody'!H153,'Załącznik Nr 1-dochody'!H153,"")</f>
      </c>
      <c r="I73" s="338">
        <f>IF('Załącznik Nr 1-dochody'!I153,'Załącznik Nr 1-dochody'!I153,"")</f>
      </c>
      <c r="J73" s="338">
        <f>IF('Załącznik Nr 1-dochody'!J153,'Załącznik Nr 1-dochody'!J153,"")</f>
      </c>
      <c r="K73" s="338">
        <f>IF('Załącznik Nr 1-dochody'!K153,'Załącznik Nr 1-dochody'!K153,"")</f>
      </c>
      <c r="L73" s="338">
        <f>IF('Załącznik Nr 1-dochody'!L153,'Załącznik Nr 1-dochody'!L153,"")</f>
      </c>
      <c r="M73" s="148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</row>
    <row r="74" spans="1:152" s="4" customFormat="1" ht="27" customHeight="1">
      <c r="A74" s="136"/>
      <c r="B74" s="19"/>
      <c r="C74" s="289" t="s">
        <v>4</v>
      </c>
      <c r="D74" s="278" t="s">
        <v>117</v>
      </c>
      <c r="E74" s="338">
        <f>IF('Załącznik Nr 1-dochody'!E154,'Załącznik Nr 1-dochody'!E154,"")</f>
        <v>2200</v>
      </c>
      <c r="F74" s="338">
        <f>IF('Załącznik Nr 1-dochody'!F154,'Załącznik Nr 1-dochody'!F154,"")</f>
        <v>2000</v>
      </c>
      <c r="G74" s="338">
        <f>IF('Załącznik Nr 1-dochody'!G154,'Załącznik Nr 1-dochody'!G154,"")</f>
        <v>2000</v>
      </c>
      <c r="H74" s="338"/>
      <c r="I74" s="338">
        <f>IF('Załącznik Nr 1-dochody'!I154,'Załącznik Nr 1-dochody'!I154,"")</f>
      </c>
      <c r="J74" s="338">
        <f>IF('Załącznik Nr 1-dochody'!J154,'Załącznik Nr 1-dochody'!J154,"")</f>
      </c>
      <c r="K74" s="349"/>
      <c r="L74" s="349"/>
      <c r="M74" s="148">
        <f t="shared" si="1"/>
        <v>0.9090909090909091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</row>
    <row r="75" spans="1:152" s="4" customFormat="1" ht="15">
      <c r="A75" s="136"/>
      <c r="B75" s="104">
        <v>80195</v>
      </c>
      <c r="C75" s="287" t="s">
        <v>5</v>
      </c>
      <c r="D75" s="100"/>
      <c r="E75" s="387">
        <f>SUM(E76)</f>
        <v>49273</v>
      </c>
      <c r="F75" s="387">
        <f aca="true" t="shared" si="18" ref="F75:L75">SUM(F76)</f>
        <v>0</v>
      </c>
      <c r="G75" s="387">
        <f t="shared" si="18"/>
        <v>0</v>
      </c>
      <c r="H75" s="387">
        <f t="shared" si="18"/>
        <v>0</v>
      </c>
      <c r="I75" s="387">
        <f t="shared" si="18"/>
        <v>0</v>
      </c>
      <c r="J75" s="387">
        <f t="shared" si="18"/>
        <v>0</v>
      </c>
      <c r="K75" s="387">
        <f t="shared" si="18"/>
        <v>0</v>
      </c>
      <c r="L75" s="387">
        <f t="shared" si="18"/>
        <v>0</v>
      </c>
      <c r="M75" s="148">
        <f aca="true" t="shared" si="19" ref="M75:M138">F75/E75</f>
        <v>0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</row>
    <row r="76" spans="1:152" s="4" customFormat="1" ht="38.25">
      <c r="A76" s="136"/>
      <c r="B76" s="19"/>
      <c r="C76" s="289" t="s">
        <v>48</v>
      </c>
      <c r="D76" s="113" t="s">
        <v>134</v>
      </c>
      <c r="E76" s="338">
        <f>IF('Załącznik Nr 1-dochody'!E159,'Załącznik Nr 1-dochody'!E159,"")</f>
        <v>49273</v>
      </c>
      <c r="F76" s="338">
        <f>IF('Załącznik Nr 1-dochody'!F159,'Załącznik Nr 1-dochody'!F159,"")</f>
      </c>
      <c r="G76" s="338">
        <f>IF('Załącznik Nr 1-dochody'!G159,'Załącznik Nr 1-dochody'!G159,"")</f>
      </c>
      <c r="H76" s="338">
        <f>IF('Załącznik Nr 1-dochody'!H159,'Załącznik Nr 1-dochody'!H159,"")</f>
      </c>
      <c r="I76" s="338">
        <f>IF('Załącznik Nr 1-dochody'!I159,'Załącznik Nr 1-dochody'!I159,"")</f>
      </c>
      <c r="J76" s="338">
        <f>IF('Załącznik Nr 1-dochody'!J159,'Załącznik Nr 1-dochody'!J159,"")</f>
      </c>
      <c r="K76" s="338">
        <f>IF('Załącznik Nr 1-dochody'!K159,'Załącznik Nr 1-dochody'!K159,"")</f>
      </c>
      <c r="L76" s="338">
        <f>IF('Załącznik Nr 1-dochody'!L159,'Załącznik Nr 1-dochody'!L159,"")</f>
      </c>
      <c r="M76" s="148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</row>
    <row r="77" spans="1:152" s="4" customFormat="1" ht="22.5" customHeight="1">
      <c r="A77" s="143">
        <v>803</v>
      </c>
      <c r="B77" s="126"/>
      <c r="C77" s="286" t="s">
        <v>206</v>
      </c>
      <c r="D77" s="96"/>
      <c r="E77" s="341">
        <f>SUM(E78)</f>
        <v>32291</v>
      </c>
      <c r="F77" s="341">
        <f>SUM(F78)</f>
        <v>0</v>
      </c>
      <c r="G77" s="341">
        <f>SUM(G78)</f>
        <v>0</v>
      </c>
      <c r="H77" s="341"/>
      <c r="I77" s="341">
        <f>SUM(I78)</f>
        <v>0</v>
      </c>
      <c r="J77" s="341">
        <f>SUM(J78)</f>
        <v>0</v>
      </c>
      <c r="K77" s="352"/>
      <c r="L77" s="352"/>
      <c r="M77" s="148">
        <f t="shared" si="19"/>
        <v>0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</row>
    <row r="78" spans="1:152" s="4" customFormat="1" ht="17.25" customHeight="1">
      <c r="A78" s="142"/>
      <c r="B78" s="154">
        <v>80309</v>
      </c>
      <c r="C78" s="295" t="s">
        <v>205</v>
      </c>
      <c r="D78" s="125"/>
      <c r="E78" s="245">
        <f>SUM(E79:E80)</f>
        <v>32291</v>
      </c>
      <c r="F78" s="245">
        <f>SUM(F79:F80)</f>
        <v>0</v>
      </c>
      <c r="G78" s="245">
        <f>SUM(G79:G80)</f>
        <v>0</v>
      </c>
      <c r="H78" s="245"/>
      <c r="I78" s="245">
        <f>SUM(I79:I80)</f>
        <v>0</v>
      </c>
      <c r="J78" s="245">
        <f>SUM(J79:J80)</f>
        <v>0</v>
      </c>
      <c r="K78" s="353"/>
      <c r="L78" s="353"/>
      <c r="M78" s="148">
        <f t="shared" si="19"/>
        <v>0</v>
      </c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</row>
    <row r="79" spans="1:152" s="4" customFormat="1" ht="80.25" customHeight="1">
      <c r="A79" s="136"/>
      <c r="B79" s="19"/>
      <c r="C79" s="285" t="s">
        <v>219</v>
      </c>
      <c r="D79" s="113" t="s">
        <v>215</v>
      </c>
      <c r="E79" s="338">
        <f>IF('Załącznik Nr 1-dochody'!E163,'Załącznik Nr 1-dochody'!E163,"")</f>
        <v>23471</v>
      </c>
      <c r="F79" s="338">
        <f>IF('Załącznik Nr 1-dochody'!F163,'Załącznik Nr 1-dochody'!F163,"")</f>
      </c>
      <c r="G79" s="338">
        <f>IF('Załącznik Nr 1-dochody'!G163,'Załącznik Nr 1-dochody'!G163,"")</f>
      </c>
      <c r="H79" s="338"/>
      <c r="I79" s="338">
        <f>IF('Załącznik Nr 1-dochody'!I163,'Załącznik Nr 1-dochody'!I163,"")</f>
      </c>
      <c r="J79" s="338">
        <f>IF('Załącznik Nr 1-dochody'!J163,'Załącznik Nr 1-dochody'!J163,"")</f>
      </c>
      <c r="K79" s="349"/>
      <c r="L79" s="349"/>
      <c r="M79" s="148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</row>
    <row r="80" spans="1:152" s="4" customFormat="1" ht="84" customHeight="1">
      <c r="A80" s="136"/>
      <c r="B80" s="19"/>
      <c r="C80" s="285" t="s">
        <v>219</v>
      </c>
      <c r="D80" s="113" t="s">
        <v>214</v>
      </c>
      <c r="E80" s="338">
        <f>IF('Załącznik Nr 1-dochody'!E164,'Załącznik Nr 1-dochody'!E164,"")</f>
        <v>8820</v>
      </c>
      <c r="F80" s="338">
        <f>IF('Załącznik Nr 1-dochody'!F164,'Załącznik Nr 1-dochody'!F164,"")</f>
      </c>
      <c r="G80" s="338">
        <f>IF('Załącznik Nr 1-dochody'!G164,'Załącznik Nr 1-dochody'!G164,"")</f>
      </c>
      <c r="H80" s="338"/>
      <c r="I80" s="338">
        <f>IF('Załącznik Nr 1-dochody'!I164,'Załącznik Nr 1-dochody'!I164,"")</f>
      </c>
      <c r="J80" s="338">
        <f>IF('Załącznik Nr 1-dochody'!J164,'Załącznik Nr 1-dochody'!J164,"")</f>
      </c>
      <c r="K80" s="349"/>
      <c r="L80" s="349"/>
      <c r="M80" s="148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</row>
    <row r="81" spans="1:152" s="7" customFormat="1" ht="24" customHeight="1">
      <c r="A81" s="137">
        <v>851</v>
      </c>
      <c r="B81" s="97"/>
      <c r="C81" s="286" t="s">
        <v>45</v>
      </c>
      <c r="D81" s="96"/>
      <c r="E81" s="237">
        <f>SUM(E82)</f>
        <v>31000</v>
      </c>
      <c r="F81" s="237">
        <f>SUM(F82)</f>
        <v>31000</v>
      </c>
      <c r="G81" s="237">
        <f>SUM(G82)</f>
        <v>0</v>
      </c>
      <c r="H81" s="237"/>
      <c r="I81" s="237">
        <f>SUM(I82)</f>
        <v>31000</v>
      </c>
      <c r="J81" s="237">
        <f>SUM(J82)</f>
        <v>0</v>
      </c>
      <c r="K81" s="238"/>
      <c r="L81" s="238"/>
      <c r="M81" s="148">
        <f t="shared" si="19"/>
        <v>1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</row>
    <row r="82" spans="1:152" s="5" customFormat="1" ht="54" customHeight="1">
      <c r="A82" s="135"/>
      <c r="B82" s="106">
        <v>85156</v>
      </c>
      <c r="C82" s="287" t="s">
        <v>100</v>
      </c>
      <c r="D82" s="100"/>
      <c r="E82" s="247">
        <f>SUM(E83:E84)</f>
        <v>31000</v>
      </c>
      <c r="F82" s="247">
        <f>SUM(F83:F84)</f>
        <v>31000</v>
      </c>
      <c r="G82" s="247">
        <f>SUM(G83:G84)</f>
        <v>0</v>
      </c>
      <c r="H82" s="247"/>
      <c r="I82" s="247">
        <f>SUM(I83:I84)</f>
        <v>31000</v>
      </c>
      <c r="J82" s="247">
        <f>SUM(J83:J84)</f>
        <v>0</v>
      </c>
      <c r="K82" s="248"/>
      <c r="L82" s="248"/>
      <c r="M82" s="148">
        <f t="shared" si="19"/>
        <v>1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</row>
    <row r="83" spans="1:152" s="4" customFormat="1" ht="96" customHeight="1">
      <c r="A83" s="136"/>
      <c r="B83" s="19"/>
      <c r="C83" s="285" t="s">
        <v>172</v>
      </c>
      <c r="D83" s="113" t="s">
        <v>111</v>
      </c>
      <c r="E83" s="338">
        <f>IF('Załącznik Nr 1-dochody'!E167,'Załącznik Nr 1-dochody'!E167,"")</f>
        <v>3000</v>
      </c>
      <c r="F83" s="338">
        <f>IF('Załącznik Nr 1-dochody'!F167,'Załącznik Nr 1-dochody'!F167,"")</f>
        <v>3000</v>
      </c>
      <c r="G83" s="338">
        <f>IF('Załącznik Nr 1-dochody'!G167,'Załącznik Nr 1-dochody'!G167,"")</f>
      </c>
      <c r="H83" s="338"/>
      <c r="I83" s="338">
        <f>IF('Załącznik Nr 1-dochody'!I167,'Załącznik Nr 1-dochody'!I167,"")</f>
        <v>3000</v>
      </c>
      <c r="J83" s="338"/>
      <c r="K83" s="349"/>
      <c r="L83" s="349"/>
      <c r="M83" s="148">
        <f t="shared" si="19"/>
        <v>1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</row>
    <row r="84" spans="1:152" s="4" customFormat="1" ht="86.25" customHeight="1">
      <c r="A84" s="136"/>
      <c r="B84" s="19"/>
      <c r="C84" s="289" t="s">
        <v>171</v>
      </c>
      <c r="D84" s="113" t="s">
        <v>111</v>
      </c>
      <c r="E84" s="338">
        <f>IF('Załącznik Nr 1-dochody'!E169,'Załącznik Nr 1-dochody'!E169,"")</f>
        <v>28000</v>
      </c>
      <c r="F84" s="338">
        <f>IF('Załącznik Nr 1-dochody'!F169,'Załącznik Nr 1-dochody'!F169,"")</f>
        <v>28000</v>
      </c>
      <c r="G84" s="338">
        <f>IF('Załącznik Nr 1-dochody'!G169,'Załącznik Nr 1-dochody'!G169,"")</f>
      </c>
      <c r="H84" s="338"/>
      <c r="I84" s="338">
        <f>IF('Załącznik Nr 1-dochody'!I169,'Załącznik Nr 1-dochody'!I169,"")</f>
        <v>28000</v>
      </c>
      <c r="J84" s="338"/>
      <c r="K84" s="349"/>
      <c r="L84" s="349"/>
      <c r="M84" s="148">
        <f t="shared" si="19"/>
        <v>1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</row>
    <row r="85" spans="1:152" s="7" customFormat="1" ht="22.5" customHeight="1">
      <c r="A85" s="137">
        <v>852</v>
      </c>
      <c r="B85" s="97"/>
      <c r="C85" s="286" t="s">
        <v>101</v>
      </c>
      <c r="D85" s="96"/>
      <c r="E85" s="237">
        <f>SUM(E86+E91+E100+E103+E105+E110+E97+E112)</f>
        <v>3359465</v>
      </c>
      <c r="F85" s="237">
        <f aca="true" t="shared" si="20" ref="F85:L85">SUM(F86+F91+F100+F103+F105+F110+F97+F112)</f>
        <v>3180185</v>
      </c>
      <c r="G85" s="237">
        <f t="shared" si="20"/>
        <v>660263</v>
      </c>
      <c r="H85" s="237">
        <f t="shared" si="20"/>
        <v>0</v>
      </c>
      <c r="I85" s="237">
        <f t="shared" si="20"/>
        <v>2519622</v>
      </c>
      <c r="J85" s="237">
        <f t="shared" si="20"/>
        <v>0</v>
      </c>
      <c r="K85" s="237">
        <f t="shared" si="20"/>
        <v>300</v>
      </c>
      <c r="L85" s="237">
        <f t="shared" si="20"/>
        <v>0</v>
      </c>
      <c r="M85" s="148">
        <f t="shared" si="19"/>
        <v>0.9466343599352873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</row>
    <row r="86" spans="1:152" s="5" customFormat="1" ht="25.5">
      <c r="A86" s="135"/>
      <c r="B86" s="106">
        <v>85201</v>
      </c>
      <c r="C86" s="287" t="s">
        <v>46</v>
      </c>
      <c r="D86" s="100"/>
      <c r="E86" s="247">
        <f>SUM(E87:E90)</f>
        <v>774944</v>
      </c>
      <c r="F86" s="247">
        <f>SUM(F87:F90)</f>
        <v>544270</v>
      </c>
      <c r="G86" s="247">
        <f>SUM(G87:G90)</f>
        <v>26000</v>
      </c>
      <c r="H86" s="247"/>
      <c r="I86" s="247">
        <f>SUM(I87:I90)</f>
        <v>518270</v>
      </c>
      <c r="J86" s="247">
        <f>SUM(J87:J90)</f>
        <v>0</v>
      </c>
      <c r="K86" s="248"/>
      <c r="L86" s="248"/>
      <c r="M86" s="148">
        <f t="shared" si="19"/>
        <v>0.702334620308048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</row>
    <row r="87" spans="1:152" s="4" customFormat="1" ht="12.75">
      <c r="A87" s="136"/>
      <c r="B87" s="19"/>
      <c r="C87" s="289" t="s">
        <v>47</v>
      </c>
      <c r="D87" s="113" t="s">
        <v>136</v>
      </c>
      <c r="E87" s="338">
        <f>IF('Załącznik Nr 1-dochody'!E172,'Załącznik Nr 1-dochody'!E172,"")</f>
        <v>20394</v>
      </c>
      <c r="F87" s="338">
        <f>IF('Załącznik Nr 1-dochody'!F172,'Załącznik Nr 1-dochody'!F172,"")</f>
        <v>23000</v>
      </c>
      <c r="G87" s="338">
        <f>IF('Załącznik Nr 1-dochody'!G172,'Załącznik Nr 1-dochody'!G172,"")</f>
        <v>23000</v>
      </c>
      <c r="H87" s="338"/>
      <c r="I87" s="338">
        <f>IF('Załącznik Nr 1-dochody'!I172,'Załącznik Nr 1-dochody'!I172,"")</f>
      </c>
      <c r="J87" s="338"/>
      <c r="K87" s="349"/>
      <c r="L87" s="349"/>
      <c r="M87" s="148">
        <f t="shared" si="19"/>
        <v>1.1277826811807394</v>
      </c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</row>
    <row r="88" spans="1:152" s="4" customFormat="1" ht="54" customHeight="1">
      <c r="A88" s="136"/>
      <c r="B88" s="19"/>
      <c r="C88" s="289" t="s">
        <v>200</v>
      </c>
      <c r="D88" s="113" t="s">
        <v>199</v>
      </c>
      <c r="E88" s="338">
        <f>IF('Załącznik Nr 1-dochody'!E173,'Załącznik Nr 1-dochody'!E173,"")</f>
        <v>5200</v>
      </c>
      <c r="F88" s="338">
        <f>IF('Załącznik Nr 1-dochody'!F173,'Załącznik Nr 1-dochody'!F173,"")</f>
        <v>1200</v>
      </c>
      <c r="G88" s="338">
        <f>IF('Załącznik Nr 1-dochody'!G173,'Załącznik Nr 1-dochody'!G173,"")</f>
        <v>1200</v>
      </c>
      <c r="H88" s="338"/>
      <c r="I88" s="338">
        <f>IF('Załącznik Nr 1-dochody'!I173,'Załącznik Nr 1-dochody'!I173,"")</f>
      </c>
      <c r="J88" s="338">
        <f>IF('Załącznik Nr 1-dochody'!J173,'Załącznik Nr 1-dochody'!J173,"")</f>
      </c>
      <c r="K88" s="349"/>
      <c r="L88" s="349"/>
      <c r="M88" s="148">
        <f t="shared" si="19"/>
        <v>0.23076923076923078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</row>
    <row r="89" spans="1:152" s="4" customFormat="1" ht="14.25" customHeight="1">
      <c r="A89" s="136"/>
      <c r="B89" s="19"/>
      <c r="C89" s="289" t="s">
        <v>4</v>
      </c>
      <c r="D89" s="113" t="s">
        <v>117</v>
      </c>
      <c r="E89" s="338">
        <f>IF('Załącznik Nr 1-dochody'!E174,'Załącznik Nr 1-dochody'!E174,"")</f>
        <v>350</v>
      </c>
      <c r="F89" s="338">
        <f>IF('Załącznik Nr 1-dochody'!F174,'Załącznik Nr 1-dochody'!F174,"")</f>
        <v>1800</v>
      </c>
      <c r="G89" s="338">
        <f>IF('Załącznik Nr 1-dochody'!G174,'Załącznik Nr 1-dochody'!G174,"")</f>
        <v>1800</v>
      </c>
      <c r="H89" s="338"/>
      <c r="I89" s="338">
        <f>IF('Załącznik Nr 1-dochody'!I174,'Załącznik Nr 1-dochody'!I174,"")</f>
      </c>
      <c r="J89" s="338"/>
      <c r="K89" s="349"/>
      <c r="L89" s="349"/>
      <c r="M89" s="148">
        <f t="shared" si="19"/>
        <v>5.142857142857143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</row>
    <row r="90" spans="1:152" s="4" customFormat="1" ht="51">
      <c r="A90" s="136"/>
      <c r="B90" s="19"/>
      <c r="C90" s="289" t="s">
        <v>89</v>
      </c>
      <c r="D90" s="113" t="s">
        <v>137</v>
      </c>
      <c r="E90" s="338">
        <f>IF('Załącznik Nr 1-dochody'!E175,'Załącznik Nr 1-dochody'!E175,"")</f>
        <v>749000</v>
      </c>
      <c r="F90" s="338">
        <f>IF('Załącznik Nr 1-dochody'!F175,'Załącznik Nr 1-dochody'!F175,"")</f>
        <v>518270</v>
      </c>
      <c r="G90" s="338">
        <f>IF('Załącznik Nr 1-dochody'!G175,'Załącznik Nr 1-dochody'!G175,"")</f>
      </c>
      <c r="H90" s="338"/>
      <c r="I90" s="338">
        <f>IF('Załącznik Nr 1-dochody'!I175,'Załącznik Nr 1-dochody'!I175,"")</f>
        <v>518270</v>
      </c>
      <c r="J90" s="338"/>
      <c r="K90" s="349"/>
      <c r="L90" s="349"/>
      <c r="M90" s="148">
        <f t="shared" si="19"/>
        <v>0.6919492656875834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</row>
    <row r="91" spans="1:152" s="4" customFormat="1" ht="12.75">
      <c r="A91" s="136"/>
      <c r="B91" s="106">
        <v>85202</v>
      </c>
      <c r="C91" s="287" t="s">
        <v>49</v>
      </c>
      <c r="D91" s="100"/>
      <c r="E91" s="339">
        <f>SUM(E92:E96)</f>
        <v>2129200</v>
      </c>
      <c r="F91" s="339">
        <f aca="true" t="shared" si="21" ref="F91:L91">SUM(F92:F96)</f>
        <v>2212900</v>
      </c>
      <c r="G91" s="339">
        <f t="shared" si="21"/>
        <v>605600</v>
      </c>
      <c r="H91" s="339">
        <f t="shared" si="21"/>
        <v>0</v>
      </c>
      <c r="I91" s="339">
        <f t="shared" si="21"/>
        <v>1607000</v>
      </c>
      <c r="J91" s="339">
        <f t="shared" si="21"/>
        <v>0</v>
      </c>
      <c r="K91" s="339">
        <f t="shared" si="21"/>
        <v>300</v>
      </c>
      <c r="L91" s="339">
        <f t="shared" si="21"/>
        <v>0</v>
      </c>
      <c r="M91" s="148">
        <f t="shared" si="19"/>
        <v>1.0393105391696411</v>
      </c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</row>
    <row r="92" spans="1:152" s="4" customFormat="1" ht="12.75">
      <c r="A92" s="136"/>
      <c r="B92" s="19"/>
      <c r="C92" s="289" t="s">
        <v>47</v>
      </c>
      <c r="D92" s="113" t="s">
        <v>136</v>
      </c>
      <c r="E92" s="338">
        <f>IF('Załącznik Nr 1-dochody'!E177,'Załącznik Nr 1-dochody'!E177,"")</f>
        <v>538000</v>
      </c>
      <c r="F92" s="338">
        <f>IF('Załącznik Nr 1-dochody'!F177,'Załącznik Nr 1-dochody'!F177,"")</f>
        <v>600000</v>
      </c>
      <c r="G92" s="338">
        <f>IF('Załącznik Nr 1-dochody'!G177,'Załącznik Nr 1-dochody'!G177,"")</f>
        <v>600000</v>
      </c>
      <c r="H92" s="338">
        <f>IF('Załącznik Nr 1-dochody'!H177,'Załącznik Nr 1-dochody'!H177,"")</f>
      </c>
      <c r="I92" s="338">
        <f>IF('Załącznik Nr 1-dochody'!I177,'Załącznik Nr 1-dochody'!I177,"")</f>
      </c>
      <c r="J92" s="338">
        <f>IF('Załącznik Nr 1-dochody'!J177,'Załącznik Nr 1-dochody'!J177,"")</f>
      </c>
      <c r="K92" s="338">
        <f>IF('Załącznik Nr 1-dochody'!K177,'Załącznik Nr 1-dochody'!K177,"")</f>
      </c>
      <c r="L92" s="338">
        <f>IF('Załącznik Nr 1-dochody'!L177,'Załącznik Nr 1-dochody'!L177,"")</f>
      </c>
      <c r="M92" s="148">
        <f t="shared" si="19"/>
        <v>1.1152416356877324</v>
      </c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</row>
    <row r="93" spans="1:152" s="4" customFormat="1" ht="25.5">
      <c r="A93" s="136"/>
      <c r="B93" s="19"/>
      <c r="C93" s="289" t="s">
        <v>201</v>
      </c>
      <c r="D93" s="113" t="s">
        <v>202</v>
      </c>
      <c r="E93" s="338">
        <f>IF('Załącznik Nr 1-dochody'!E178,'Załącznik Nr 1-dochody'!E178,"")</f>
        <v>300</v>
      </c>
      <c r="F93" s="338">
        <f>IF('Załącznik Nr 1-dochody'!F178,'Załącznik Nr 1-dochody'!F178,"")</f>
        <v>300</v>
      </c>
      <c r="G93" s="338">
        <f>IF('Załącznik Nr 1-dochody'!G178,'Załącznik Nr 1-dochody'!G178,"")</f>
      </c>
      <c r="H93" s="338">
        <f>IF('Załącznik Nr 1-dochody'!H178,'Załącznik Nr 1-dochody'!H178,"")</f>
      </c>
      <c r="I93" s="338">
        <f>IF('Załącznik Nr 1-dochody'!I178,'Załącznik Nr 1-dochody'!I178,"")</f>
      </c>
      <c r="J93" s="338">
        <f>IF('Załącznik Nr 1-dochody'!J178,'Załącznik Nr 1-dochody'!J178,"")</f>
      </c>
      <c r="K93" s="338">
        <f>IF('Załącznik Nr 1-dochody'!K178,'Załącznik Nr 1-dochody'!K178,"")</f>
        <v>300</v>
      </c>
      <c r="L93" s="338">
        <f>IF('Załącznik Nr 1-dochody'!L178,'Załącznik Nr 1-dochody'!L178,"")</f>
      </c>
      <c r="M93" s="148">
        <f t="shared" si="19"/>
        <v>1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</row>
    <row r="94" spans="1:152" s="4" customFormat="1" ht="12.75">
      <c r="A94" s="136"/>
      <c r="B94" s="19"/>
      <c r="C94" s="289" t="s">
        <v>4</v>
      </c>
      <c r="D94" s="113" t="s">
        <v>117</v>
      </c>
      <c r="E94" s="338">
        <f>IF('Załącznik Nr 1-dochody'!E179,'Załącznik Nr 1-dochody'!E179,"")</f>
        <v>1500</v>
      </c>
      <c r="F94" s="338">
        <f>IF('Załącznik Nr 1-dochody'!F179,'Załącznik Nr 1-dochody'!F179,"")</f>
        <v>2000</v>
      </c>
      <c r="G94" s="338">
        <f>IF('Załącznik Nr 1-dochody'!G179,'Załącznik Nr 1-dochody'!G179,"")</f>
        <v>2000</v>
      </c>
      <c r="H94" s="338">
        <f>IF('Załącznik Nr 1-dochody'!H179,'Załącznik Nr 1-dochody'!H179,"")</f>
      </c>
      <c r="I94" s="338">
        <f>IF('Załącznik Nr 1-dochody'!I179,'Załącznik Nr 1-dochody'!I179,"")</f>
      </c>
      <c r="J94" s="338">
        <f>IF('Załącznik Nr 1-dochody'!J179,'Załącznik Nr 1-dochody'!J179,"")</f>
      </c>
      <c r="K94" s="338">
        <f>IF('Załącznik Nr 1-dochody'!K179,'Załącznik Nr 1-dochody'!K179,"")</f>
      </c>
      <c r="L94" s="338">
        <f>IF('Załącznik Nr 1-dochody'!L179,'Załącznik Nr 1-dochody'!L179,"")</f>
      </c>
      <c r="M94" s="148">
        <f t="shared" si="19"/>
        <v>1.3333333333333333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</row>
    <row r="95" spans="1:152" s="4" customFormat="1" ht="12.75">
      <c r="A95" s="136"/>
      <c r="B95" s="19"/>
      <c r="C95" s="289" t="s">
        <v>10</v>
      </c>
      <c r="D95" s="113" t="s">
        <v>105</v>
      </c>
      <c r="E95" s="338">
        <f>IF('Załącznik Nr 1-dochody'!E180,'Załącznik Nr 1-dochody'!E180,"")</f>
      </c>
      <c r="F95" s="338">
        <f>IF('Załącznik Nr 1-dochody'!F180,'Załącznik Nr 1-dochody'!F180,"")</f>
        <v>3600</v>
      </c>
      <c r="G95" s="338">
        <f>IF('Załącznik Nr 1-dochody'!G180,'Załącznik Nr 1-dochody'!G180,"")</f>
        <v>3600</v>
      </c>
      <c r="H95" s="338">
        <f>IF('Załącznik Nr 1-dochody'!H180,'Załącznik Nr 1-dochody'!H180,"")</f>
      </c>
      <c r="I95" s="338">
        <f>IF('Załącznik Nr 1-dochody'!I180,'Załącznik Nr 1-dochody'!I180,"")</f>
      </c>
      <c r="J95" s="338">
        <f>IF('Załącznik Nr 1-dochody'!J180,'Załącznik Nr 1-dochody'!J180,"")</f>
      </c>
      <c r="K95" s="338">
        <f>IF('Załącznik Nr 1-dochody'!K180,'Załącznik Nr 1-dochody'!K180,"")</f>
      </c>
      <c r="L95" s="338">
        <f>IF('Załącznik Nr 1-dochody'!L180,'Załącznik Nr 1-dochody'!L180,"")</f>
      </c>
      <c r="M95" s="148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</row>
    <row r="96" spans="1:152" s="4" customFormat="1" ht="38.25">
      <c r="A96" s="136"/>
      <c r="B96" s="19"/>
      <c r="C96" s="289" t="s">
        <v>48</v>
      </c>
      <c r="D96" s="113" t="s">
        <v>134</v>
      </c>
      <c r="E96" s="338">
        <f>IF('Załącznik Nr 1-dochody'!E181,'Załącznik Nr 1-dochody'!E181,"")</f>
        <v>1589400</v>
      </c>
      <c r="F96" s="338">
        <f>IF('Załącznik Nr 1-dochody'!F181,'Załącznik Nr 1-dochody'!F181,"")</f>
        <v>1607000</v>
      </c>
      <c r="G96" s="338">
        <f>IF('Załącznik Nr 1-dochody'!G181,'Załącznik Nr 1-dochody'!G181,"")</f>
      </c>
      <c r="H96" s="338">
        <f>IF('Załącznik Nr 1-dochody'!H181,'Załącznik Nr 1-dochody'!H181,"")</f>
      </c>
      <c r="I96" s="338">
        <f>IF('Załącznik Nr 1-dochody'!I181,'Załącznik Nr 1-dochody'!I181,"")</f>
        <v>1607000</v>
      </c>
      <c r="J96" s="338">
        <f>IF('Załącznik Nr 1-dochody'!J181,'Załącznik Nr 1-dochody'!J181,"")</f>
      </c>
      <c r="K96" s="338">
        <f>IF('Załącznik Nr 1-dochody'!K181,'Załącznik Nr 1-dochody'!K181,"")</f>
      </c>
      <c r="L96" s="338">
        <f>IF('Załącznik Nr 1-dochody'!L181,'Załącznik Nr 1-dochody'!L181,"")</f>
      </c>
      <c r="M96" s="148">
        <f t="shared" si="19"/>
        <v>1.011073361016736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</row>
    <row r="97" spans="1:152" s="4" customFormat="1" ht="22.5" customHeight="1">
      <c r="A97" s="136"/>
      <c r="B97" s="106">
        <v>85203</v>
      </c>
      <c r="C97" s="287" t="s">
        <v>50</v>
      </c>
      <c r="D97" s="100"/>
      <c r="E97" s="339">
        <f>SUM(E98:E99)</f>
        <v>48300</v>
      </c>
      <c r="F97" s="339">
        <f aca="true" t="shared" si="22" ref="F97:L97">SUM(F98:F99)</f>
        <v>53500</v>
      </c>
      <c r="G97" s="339">
        <f t="shared" si="22"/>
        <v>22500</v>
      </c>
      <c r="H97" s="339">
        <f t="shared" si="22"/>
        <v>0</v>
      </c>
      <c r="I97" s="339">
        <f t="shared" si="22"/>
        <v>31000</v>
      </c>
      <c r="J97" s="339">
        <f t="shared" si="22"/>
        <v>0</v>
      </c>
      <c r="K97" s="339">
        <f t="shared" si="22"/>
        <v>0</v>
      </c>
      <c r="L97" s="339">
        <f t="shared" si="22"/>
        <v>0</v>
      </c>
      <c r="M97" s="148">
        <f t="shared" si="19"/>
        <v>1.1076604554865424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</row>
    <row r="98" spans="1:152" s="4" customFormat="1" ht="28.5" customHeight="1">
      <c r="A98" s="136"/>
      <c r="B98" s="19"/>
      <c r="C98" s="289" t="s">
        <v>189</v>
      </c>
      <c r="D98" s="113" t="s">
        <v>136</v>
      </c>
      <c r="E98" s="338">
        <f>IF('Załącznik Nr 1-dochody'!E184,'Załącznik Nr 1-dochody'!E184,"")</f>
        <v>13800</v>
      </c>
      <c r="F98" s="338">
        <f>IF('Załącznik Nr 1-dochody'!F184,'Załącznik Nr 1-dochody'!F184,"")</f>
        <v>22500</v>
      </c>
      <c r="G98" s="338">
        <f>IF('Załącznik Nr 1-dochody'!G184,'Załącznik Nr 1-dochody'!G184,"")</f>
        <v>22500</v>
      </c>
      <c r="H98" s="338"/>
      <c r="I98" s="338">
        <f>IF('Załącznik Nr 1-dochody'!I184,'Załącznik Nr 1-dochody'!I184,"")</f>
      </c>
      <c r="J98" s="338">
        <f>IF('Załącznik Nr 1-dochody'!J184,'Załącznik Nr 1-dochody'!J184,"")</f>
      </c>
      <c r="K98" s="349"/>
      <c r="L98" s="349"/>
      <c r="M98" s="148">
        <f t="shared" si="19"/>
        <v>1.6304347826086956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</row>
    <row r="99" spans="1:152" s="4" customFormat="1" ht="51">
      <c r="A99" s="136"/>
      <c r="B99" s="19"/>
      <c r="C99" s="289" t="s">
        <v>92</v>
      </c>
      <c r="D99" s="113" t="s">
        <v>111</v>
      </c>
      <c r="E99" s="338">
        <f>IF('Załącznik Nr 1-dochody'!E186,'Załącznik Nr 1-dochody'!E186,"")</f>
        <v>34500</v>
      </c>
      <c r="F99" s="338">
        <f>IF('Załącznik Nr 1-dochody'!F186,'Załącznik Nr 1-dochody'!F186,"")</f>
        <v>31000</v>
      </c>
      <c r="G99" s="338">
        <f>IF('Załącznik Nr 1-dochody'!G186,'Załącznik Nr 1-dochody'!G186,"")</f>
      </c>
      <c r="H99" s="338">
        <f>IF('Załącznik Nr 1-dochody'!H186,'Załącznik Nr 1-dochody'!H186,"")</f>
      </c>
      <c r="I99" s="338">
        <f>IF('Załącznik Nr 1-dochody'!I186,'Załącznik Nr 1-dochody'!I186,"")</f>
        <v>31000</v>
      </c>
      <c r="J99" s="338">
        <f>IF('Załącznik Nr 1-dochody'!J186,'Załącznik Nr 1-dochody'!J186,"")</f>
      </c>
      <c r="K99" s="338">
        <f>IF('Załącznik Nr 1-dochody'!K186,'Załącznik Nr 1-dochody'!K186,"")</f>
      </c>
      <c r="L99" s="338">
        <f>IF('Załącznik Nr 1-dochody'!L186,'Załącznik Nr 1-dochody'!L186,"")</f>
      </c>
      <c r="M99" s="148">
        <f t="shared" si="19"/>
        <v>0.8985507246376812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</row>
    <row r="100" spans="1:152" s="5" customFormat="1" ht="18" customHeight="1">
      <c r="A100" s="135"/>
      <c r="B100" s="106">
        <v>85204</v>
      </c>
      <c r="C100" s="287" t="s">
        <v>51</v>
      </c>
      <c r="D100" s="100"/>
      <c r="E100" s="247">
        <f>SUM(E101:E102)</f>
        <v>175064</v>
      </c>
      <c r="F100" s="247">
        <f>SUM(F101:F102)</f>
        <v>329465</v>
      </c>
      <c r="G100" s="247">
        <f>SUM(G101:G102)</f>
        <v>6113</v>
      </c>
      <c r="H100" s="247"/>
      <c r="I100" s="247">
        <f>SUM(I101:I102)</f>
        <v>323352</v>
      </c>
      <c r="J100" s="247">
        <f>SUM(J101:J102)</f>
        <v>0</v>
      </c>
      <c r="K100" s="248"/>
      <c r="L100" s="248"/>
      <c r="M100" s="148">
        <f t="shared" si="19"/>
        <v>1.8819688799524745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</row>
    <row r="101" spans="1:152" s="4" customFormat="1" ht="13.5" customHeight="1">
      <c r="A101" s="136"/>
      <c r="B101" s="19"/>
      <c r="C101" s="289" t="s">
        <v>47</v>
      </c>
      <c r="D101" s="113" t="s">
        <v>136</v>
      </c>
      <c r="E101" s="338">
        <f>IF('Załącznik Nr 1-dochody'!E189,'Załącznik Nr 1-dochody'!E189,"")</f>
        <v>6064</v>
      </c>
      <c r="F101" s="338">
        <f>IF('Załącznik Nr 1-dochody'!F189,'Załącznik Nr 1-dochody'!F189,"")</f>
        <v>6113</v>
      </c>
      <c r="G101" s="338">
        <f>IF('Załącznik Nr 1-dochody'!G189,'Załącznik Nr 1-dochody'!G189,"")</f>
        <v>6113</v>
      </c>
      <c r="H101" s="338"/>
      <c r="I101" s="338">
        <f>IF('Załącznik Nr 1-dochody'!I189,'Załącznik Nr 1-dochody'!I189,"")</f>
      </c>
      <c r="J101" s="338"/>
      <c r="K101" s="349"/>
      <c r="L101" s="349"/>
      <c r="M101" s="148">
        <f t="shared" si="19"/>
        <v>1.0080804749340369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</row>
    <row r="102" spans="1:152" s="4" customFormat="1" ht="66" customHeight="1">
      <c r="A102" s="136"/>
      <c r="B102" s="19"/>
      <c r="C102" s="289" t="s">
        <v>91</v>
      </c>
      <c r="D102" s="113" t="s">
        <v>137</v>
      </c>
      <c r="E102" s="338">
        <f>IF('Załącznik Nr 1-dochody'!E190,'Załącznik Nr 1-dochody'!E190,"")</f>
        <v>169000</v>
      </c>
      <c r="F102" s="338">
        <f>IF('Załącznik Nr 1-dochody'!F190,'Załącznik Nr 1-dochody'!F190,"")</f>
        <v>323352</v>
      </c>
      <c r="G102" s="338">
        <f>IF('Załącznik Nr 1-dochody'!G190,'Załącznik Nr 1-dochody'!G190,"")</f>
      </c>
      <c r="H102" s="338"/>
      <c r="I102" s="338">
        <f>IF('Załącznik Nr 1-dochody'!I190,'Załącznik Nr 1-dochody'!I190,"")</f>
        <v>323352</v>
      </c>
      <c r="J102" s="338">
        <f>IF('Załącznik Nr 1-dochody'!J190,'Załącznik Nr 1-dochody'!J190,"")</f>
      </c>
      <c r="K102" s="349"/>
      <c r="L102" s="349"/>
      <c r="M102" s="148">
        <f t="shared" si="19"/>
        <v>1.9133254437869822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</row>
    <row r="103" spans="1:152" s="4" customFormat="1" ht="12.75">
      <c r="A103" s="136"/>
      <c r="B103" s="155">
        <v>85220</v>
      </c>
      <c r="C103" s="287" t="s">
        <v>230</v>
      </c>
      <c r="D103" s="375"/>
      <c r="E103" s="342">
        <f aca="true" t="shared" si="23" ref="E103:J103">SUM(E104)</f>
        <v>63633</v>
      </c>
      <c r="F103" s="342">
        <f t="shared" si="23"/>
        <v>0</v>
      </c>
      <c r="G103" s="342">
        <f t="shared" si="23"/>
        <v>0</v>
      </c>
      <c r="H103" s="342">
        <f t="shared" si="23"/>
        <v>0</v>
      </c>
      <c r="I103" s="342">
        <f t="shared" si="23"/>
        <v>0</v>
      </c>
      <c r="J103" s="342">
        <f t="shared" si="23"/>
        <v>0</v>
      </c>
      <c r="K103" s="354"/>
      <c r="L103" s="354"/>
      <c r="M103" s="148">
        <f t="shared" si="19"/>
        <v>0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</row>
    <row r="104" spans="1:152" s="4" customFormat="1" ht="39" customHeight="1">
      <c r="A104" s="136"/>
      <c r="B104" s="19"/>
      <c r="C104" s="289" t="s">
        <v>48</v>
      </c>
      <c r="D104" s="113" t="s">
        <v>134</v>
      </c>
      <c r="E104" s="338">
        <f>IF('Załącznik Nr 1-dochody'!E202,'Załącznik Nr 1-dochody'!E202,"")</f>
        <v>63633</v>
      </c>
      <c r="F104" s="338">
        <f>IF('Załącznik Nr 1-dochody'!F202,'Załącznik Nr 1-dochody'!F202,"")</f>
      </c>
      <c r="G104" s="338">
        <f>IF('Załącznik Nr 1-dochody'!G202,'Załącznik Nr 1-dochody'!G202,"")</f>
      </c>
      <c r="H104" s="338">
        <f>IF('Załącznik Nr 1-dochody'!H202,'Załącznik Nr 1-dochody'!H202,"")</f>
      </c>
      <c r="I104" s="338">
        <f>IF('Załącznik Nr 1-dochody'!I202,'Załącznik Nr 1-dochody'!I202,"")</f>
      </c>
      <c r="J104" s="338">
        <f>IF('Załącznik Nr 1-dochody'!J202,'Załącznik Nr 1-dochody'!J202,"")</f>
      </c>
      <c r="K104" s="349"/>
      <c r="L104" s="349"/>
      <c r="M104" s="148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</row>
    <row r="105" spans="1:152" s="5" customFormat="1" ht="12.75">
      <c r="A105" s="135"/>
      <c r="B105" s="106">
        <v>85226</v>
      </c>
      <c r="C105" s="287" t="s">
        <v>53</v>
      </c>
      <c r="D105" s="100"/>
      <c r="E105" s="247">
        <f>SUM(E106:E109)</f>
        <v>13700</v>
      </c>
      <c r="F105" s="247">
        <f>SUM(F106:F109)</f>
        <v>50</v>
      </c>
      <c r="G105" s="247">
        <f>SUM(G106:G109)</f>
        <v>50</v>
      </c>
      <c r="H105" s="247"/>
      <c r="I105" s="247">
        <f>SUM(I106:I109)</f>
        <v>0</v>
      </c>
      <c r="J105" s="247">
        <f>SUM(J106:J109)</f>
        <v>0</v>
      </c>
      <c r="K105" s="248"/>
      <c r="L105" s="248"/>
      <c r="M105" s="148">
        <f t="shared" si="19"/>
        <v>0.0036496350364963502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</row>
    <row r="106" spans="1:152" s="8" customFormat="1" ht="12.75">
      <c r="A106" s="142"/>
      <c r="B106" s="35"/>
      <c r="C106" s="288" t="s">
        <v>47</v>
      </c>
      <c r="D106" s="236" t="s">
        <v>136</v>
      </c>
      <c r="E106" s="338">
        <f>IF('Załącznik Nr 1-dochody'!E204,'Załącznik Nr 1-dochody'!E204,"")</f>
        <v>3000</v>
      </c>
      <c r="F106" s="338">
        <f>IF('Załącznik Nr 1-dochody'!F204,'Załącznik Nr 1-dochody'!F204,"")</f>
      </c>
      <c r="G106" s="338">
        <f>IF('Załącznik Nr 1-dochody'!G204,'Załącznik Nr 1-dochody'!G204,"")</f>
      </c>
      <c r="H106" s="338"/>
      <c r="I106" s="338">
        <f>IF('Załącznik Nr 1-dochody'!I204,'Załącznik Nr 1-dochody'!I204,"")</f>
      </c>
      <c r="J106" s="338"/>
      <c r="K106" s="349"/>
      <c r="L106" s="349"/>
      <c r="M106" s="148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</row>
    <row r="107" spans="1:152" s="4" customFormat="1" ht="12.75">
      <c r="A107" s="136"/>
      <c r="B107" s="19"/>
      <c r="C107" s="289" t="s">
        <v>4</v>
      </c>
      <c r="D107" s="113" t="s">
        <v>117</v>
      </c>
      <c r="E107" s="338">
        <f>IF('Załącznik Nr 1-dochody'!E205,'Załącznik Nr 1-dochody'!E205,"")</f>
        <v>50</v>
      </c>
      <c r="F107" s="338">
        <f>IF('Załącznik Nr 1-dochody'!F205,'Załącznik Nr 1-dochody'!F205,"")</f>
        <v>50</v>
      </c>
      <c r="G107" s="338">
        <f>IF('Załącznik Nr 1-dochody'!G205,'Załącznik Nr 1-dochody'!G205,"")</f>
        <v>50</v>
      </c>
      <c r="H107" s="338"/>
      <c r="I107" s="338">
        <f>IF('Załącznik Nr 1-dochody'!I205,'Załącznik Nr 1-dochody'!I205,"")</f>
      </c>
      <c r="J107" s="338"/>
      <c r="K107" s="349"/>
      <c r="L107" s="349"/>
      <c r="M107" s="148">
        <f t="shared" si="19"/>
        <v>1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</row>
    <row r="108" spans="1:152" s="4" customFormat="1" ht="76.5">
      <c r="A108" s="136"/>
      <c r="B108" s="19"/>
      <c r="C108" s="289" t="s">
        <v>96</v>
      </c>
      <c r="D108" s="278" t="s">
        <v>108</v>
      </c>
      <c r="E108" s="338">
        <f>IF('Załącznik Nr 1-dochody'!E206,'Załącznik Nr 1-dochody'!E206,"")</f>
        <v>7650</v>
      </c>
      <c r="F108" s="338">
        <f>IF('Załącznik Nr 1-dochody'!F206,'Załącznik Nr 1-dochody'!F206,"")</f>
      </c>
      <c r="G108" s="338">
        <f>IF('Załącznik Nr 1-dochody'!G206,'Załącznik Nr 1-dochody'!G206,"")</f>
      </c>
      <c r="H108" s="338">
        <f>IF('Załącznik Nr 1-dochody'!H206,'Załącznik Nr 1-dochody'!H206,"")</f>
      </c>
      <c r="I108" s="338">
        <f>IF('Załącznik Nr 1-dochody'!I206,'Załącznik Nr 1-dochody'!I206,"")</f>
      </c>
      <c r="J108" s="338">
        <f>IF('Załącznik Nr 1-dochody'!J206,'Załącznik Nr 1-dochody'!J206,"")</f>
      </c>
      <c r="K108" s="349"/>
      <c r="L108" s="349"/>
      <c r="M108" s="14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</row>
    <row r="109" spans="1:152" s="4" customFormat="1" ht="38.25">
      <c r="A109" s="136"/>
      <c r="B109" s="19"/>
      <c r="C109" s="289" t="s">
        <v>48</v>
      </c>
      <c r="D109" s="113" t="s">
        <v>134</v>
      </c>
      <c r="E109" s="338">
        <f>IF('Załącznik Nr 1-dochody'!E207,'Załącznik Nr 1-dochody'!E207,"")</f>
        <v>3000</v>
      </c>
      <c r="F109" s="338">
        <f>IF('Załącznik Nr 1-dochody'!F207,'Załącznik Nr 1-dochody'!F207,"")</f>
      </c>
      <c r="G109" s="338">
        <f>IF('Załącznik Nr 1-dochody'!G207,'Załącznik Nr 1-dochody'!G207,"")</f>
      </c>
      <c r="H109" s="338">
        <f>IF('Załącznik Nr 1-dochody'!H207,'Załącznik Nr 1-dochody'!H207,"")</f>
      </c>
      <c r="I109" s="338">
        <f>IF('Załącznik Nr 1-dochody'!I207,'Załącznik Nr 1-dochody'!I207,"")</f>
      </c>
      <c r="J109" s="338">
        <f>IF('Załącznik Nr 1-dochody'!J207,'Załącznik Nr 1-dochody'!J207,"")</f>
      </c>
      <c r="K109" s="349"/>
      <c r="L109" s="349"/>
      <c r="M109" s="148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</row>
    <row r="110" spans="1:152" s="8" customFormat="1" ht="12.75">
      <c r="A110" s="142"/>
      <c r="B110" s="106">
        <v>85231</v>
      </c>
      <c r="C110" s="287" t="s">
        <v>67</v>
      </c>
      <c r="D110" s="125"/>
      <c r="E110" s="247">
        <f>SUM(E111)</f>
        <v>110000</v>
      </c>
      <c r="F110" s="247">
        <f>SUM(F111)</f>
        <v>40000</v>
      </c>
      <c r="G110" s="247">
        <f>SUM(G111)</f>
        <v>0</v>
      </c>
      <c r="H110" s="247"/>
      <c r="I110" s="247">
        <f>SUM(I111)</f>
        <v>40000</v>
      </c>
      <c r="J110" s="247">
        <f>SUM(J111)</f>
        <v>0</v>
      </c>
      <c r="K110" s="248"/>
      <c r="L110" s="248"/>
      <c r="M110" s="148">
        <f t="shared" si="19"/>
        <v>0.36363636363636365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</row>
    <row r="111" spans="1:152" s="4" customFormat="1" ht="63.75">
      <c r="A111" s="136"/>
      <c r="B111" s="19"/>
      <c r="C111" s="285" t="s">
        <v>75</v>
      </c>
      <c r="D111" s="113" t="s">
        <v>111</v>
      </c>
      <c r="E111" s="338">
        <f>IF('Załącznik Nr 1-dochody'!E212,'Załącznik Nr 1-dochody'!E212,"")</f>
        <v>110000</v>
      </c>
      <c r="F111" s="338">
        <f>IF('Załącznik Nr 1-dochody'!F212,'Załącznik Nr 1-dochody'!F212,"")</f>
        <v>40000</v>
      </c>
      <c r="G111" s="338">
        <f>IF('Załącznik Nr 1-dochody'!G212,'Załącznik Nr 1-dochody'!G212,"")</f>
      </c>
      <c r="H111" s="338"/>
      <c r="I111" s="338">
        <f>IF('Załącznik Nr 1-dochody'!I212,'Załącznik Nr 1-dochody'!I212,"")</f>
        <v>40000</v>
      </c>
      <c r="J111" s="338"/>
      <c r="K111" s="349"/>
      <c r="L111" s="349"/>
      <c r="M111" s="148">
        <f t="shared" si="19"/>
        <v>0.36363636363636365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</row>
    <row r="112" spans="1:152" s="4" customFormat="1" ht="18" customHeight="1">
      <c r="A112" s="136"/>
      <c r="B112" s="37">
        <v>85295</v>
      </c>
      <c r="C112" s="291" t="s">
        <v>239</v>
      </c>
      <c r="D112" s="156"/>
      <c r="E112" s="339">
        <f>SUM(E113:E114)</f>
        <v>44624</v>
      </c>
      <c r="F112" s="339">
        <f aca="true" t="shared" si="24" ref="F112:L112">SUM(F113:F114)</f>
        <v>0</v>
      </c>
      <c r="G112" s="339">
        <f t="shared" si="24"/>
        <v>0</v>
      </c>
      <c r="H112" s="339">
        <f t="shared" si="24"/>
        <v>0</v>
      </c>
      <c r="I112" s="339">
        <f t="shared" si="24"/>
        <v>0</v>
      </c>
      <c r="J112" s="339">
        <f t="shared" si="24"/>
        <v>0</v>
      </c>
      <c r="K112" s="339">
        <f t="shared" si="24"/>
        <v>0</v>
      </c>
      <c r="L112" s="339">
        <f t="shared" si="24"/>
        <v>0</v>
      </c>
      <c r="M112" s="148">
        <f t="shared" si="19"/>
        <v>0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</row>
    <row r="113" spans="1:152" s="4" customFormat="1" ht="51">
      <c r="A113" s="136"/>
      <c r="B113" s="117"/>
      <c r="C113" s="289" t="s">
        <v>211</v>
      </c>
      <c r="D113" s="113" t="s">
        <v>187</v>
      </c>
      <c r="E113" s="338">
        <f>IF('Załącznik Nr 1-dochody'!E218,'Załącznik Nr 1-dochody'!E218,"")</f>
        <v>20000</v>
      </c>
      <c r="F113" s="338">
        <f>IF('Załącznik Nr 1-dochody'!F218,'Załącznik Nr 1-dochody'!F218,"")</f>
      </c>
      <c r="G113" s="338">
        <f>IF('Załącznik Nr 1-dochody'!G218,'Załącznik Nr 1-dochody'!G218,"")</f>
      </c>
      <c r="H113" s="338">
        <f>IF('Załącznik Nr 1-dochody'!H218,'Załącznik Nr 1-dochody'!H218,"")</f>
      </c>
      <c r="I113" s="338">
        <f>IF('Załącznik Nr 1-dochody'!I218,'Załącznik Nr 1-dochody'!I218,"")</f>
      </c>
      <c r="J113" s="338">
        <f>IF('Załącznik Nr 1-dochody'!J218,'Załącznik Nr 1-dochody'!J218,"")</f>
      </c>
      <c r="K113" s="338">
        <f>IF('Załącznik Nr 1-dochody'!K218,'Załącznik Nr 1-dochody'!K218,"")</f>
      </c>
      <c r="L113" s="338">
        <f>IF('Załącznik Nr 1-dochody'!L218,'Załącznik Nr 1-dochody'!L218,"")</f>
      </c>
      <c r="M113" s="148" t="e">
        <f t="shared" si="19"/>
        <v>#VALUE!</v>
      </c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</row>
    <row r="114" spans="1:152" s="4" customFormat="1" ht="66.75" customHeight="1">
      <c r="A114" s="136"/>
      <c r="B114" s="19"/>
      <c r="C114" s="289" t="s">
        <v>91</v>
      </c>
      <c r="D114" s="113" t="s">
        <v>137</v>
      </c>
      <c r="E114" s="338">
        <f>IF('Załącznik Nr 1-dochody'!E219,'Załącznik Nr 1-dochody'!E219,"")</f>
        <v>24624</v>
      </c>
      <c r="F114" s="338">
        <f>IF('Załącznik Nr 1-dochody'!F219,'Załącznik Nr 1-dochody'!F219,"")</f>
      </c>
      <c r="G114" s="338">
        <f>IF('Załącznik Nr 1-dochody'!G219,'Załącznik Nr 1-dochody'!G219,"")</f>
      </c>
      <c r="H114" s="338">
        <f>IF('Załącznik Nr 1-dochody'!H219,'Załącznik Nr 1-dochody'!H219,"")</f>
      </c>
      <c r="I114" s="338">
        <f>IF('Załącznik Nr 1-dochody'!I219,'Załącznik Nr 1-dochody'!I219,"")</f>
      </c>
      <c r="J114" s="338">
        <f>IF('Załącznik Nr 1-dochody'!J219,'Załącznik Nr 1-dochody'!J219,"")</f>
      </c>
      <c r="K114" s="349"/>
      <c r="L114" s="349"/>
      <c r="M114" s="148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</row>
    <row r="115" spans="1:152" s="4" customFormat="1" ht="36.75" customHeight="1">
      <c r="A115" s="157">
        <v>853</v>
      </c>
      <c r="B115" s="127"/>
      <c r="C115" s="297" t="s">
        <v>102</v>
      </c>
      <c r="D115" s="281"/>
      <c r="E115" s="237">
        <f>SUM(E116+E118+E120)</f>
        <v>176936</v>
      </c>
      <c r="F115" s="237">
        <f aca="true" t="shared" si="25" ref="F115:L115">SUM(F116+F118+F120)</f>
        <v>193446</v>
      </c>
      <c r="G115" s="237">
        <f t="shared" si="25"/>
        <v>31994</v>
      </c>
      <c r="H115" s="237">
        <f t="shared" si="25"/>
        <v>0</v>
      </c>
      <c r="I115" s="237">
        <f t="shared" si="25"/>
        <v>161452</v>
      </c>
      <c r="J115" s="237">
        <f t="shared" si="25"/>
        <v>0</v>
      </c>
      <c r="K115" s="237">
        <f t="shared" si="25"/>
        <v>0</v>
      </c>
      <c r="L115" s="237">
        <f t="shared" si="25"/>
        <v>0</v>
      </c>
      <c r="M115" s="148">
        <f t="shared" si="19"/>
        <v>1.0933105755753494</v>
      </c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</row>
    <row r="116" spans="1:152" s="4" customFormat="1" ht="36.75" customHeight="1">
      <c r="A116" s="385"/>
      <c r="B116" s="104">
        <v>85311</v>
      </c>
      <c r="C116" s="294" t="s">
        <v>293</v>
      </c>
      <c r="D116" s="282"/>
      <c r="E116" s="340">
        <f>SUM(E117)</f>
        <v>4942</v>
      </c>
      <c r="F116" s="340">
        <f aca="true" t="shared" si="26" ref="F116:L116">SUM(F117)</f>
        <v>7452</v>
      </c>
      <c r="G116" s="340">
        <f t="shared" si="26"/>
        <v>0</v>
      </c>
      <c r="H116" s="340">
        <f t="shared" si="26"/>
        <v>0</v>
      </c>
      <c r="I116" s="340">
        <f t="shared" si="26"/>
        <v>7452</v>
      </c>
      <c r="J116" s="340">
        <f t="shared" si="26"/>
        <v>0</v>
      </c>
      <c r="K116" s="340">
        <f t="shared" si="26"/>
        <v>0</v>
      </c>
      <c r="L116" s="340">
        <f t="shared" si="26"/>
        <v>0</v>
      </c>
      <c r="M116" s="148">
        <f t="shared" si="19"/>
        <v>1.5078915418858763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</row>
    <row r="117" spans="1:152" s="4" customFormat="1" ht="51">
      <c r="A117" s="385"/>
      <c r="B117" s="302"/>
      <c r="C117" s="288" t="s">
        <v>89</v>
      </c>
      <c r="D117" s="283" t="s">
        <v>137</v>
      </c>
      <c r="E117" s="338">
        <f>IF('Załącznik Nr 1-dochody'!E222,'Załącznik Nr 1-dochody'!E222,"")</f>
        <v>4942</v>
      </c>
      <c r="F117" s="338">
        <f>IF('Załącznik Nr 1-dochody'!F222,'Załącznik Nr 1-dochody'!F222,"")</f>
        <v>7452</v>
      </c>
      <c r="G117" s="338">
        <f>IF('Załącznik Nr 1-dochody'!G222,'Załącznik Nr 1-dochody'!G222,"")</f>
      </c>
      <c r="H117" s="338">
        <f>IF('Załącznik Nr 1-dochody'!H222,'Załącznik Nr 1-dochody'!H222,"")</f>
      </c>
      <c r="I117" s="338">
        <f>IF('Załącznik Nr 1-dochody'!I222,'Załącznik Nr 1-dochody'!I222,"")</f>
        <v>7452</v>
      </c>
      <c r="J117" s="338">
        <f>IF('Załącznik Nr 1-dochody'!J222,'Załącznik Nr 1-dochody'!J222,"")</f>
      </c>
      <c r="K117" s="338">
        <f>IF('Załącznik Nr 1-dochody'!K222,'Załącznik Nr 1-dochody'!K222,"")</f>
      </c>
      <c r="L117" s="338">
        <f>IF('Załącznik Nr 1-dochody'!L222,'Załącznik Nr 1-dochody'!L222,"")</f>
      </c>
      <c r="M117" s="148">
        <f t="shared" si="19"/>
        <v>1.5078915418858763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</row>
    <row r="118" spans="1:152" s="4" customFormat="1" ht="25.5">
      <c r="A118" s="136"/>
      <c r="B118" s="37">
        <v>85321</v>
      </c>
      <c r="C118" s="287" t="s">
        <v>196</v>
      </c>
      <c r="D118" s="156"/>
      <c r="E118" s="340">
        <f>SUM(E119)</f>
        <v>140000</v>
      </c>
      <c r="F118" s="340">
        <f>SUM(F119)</f>
        <v>154000</v>
      </c>
      <c r="G118" s="340">
        <f>SUM(G119)</f>
        <v>0</v>
      </c>
      <c r="H118" s="340"/>
      <c r="I118" s="340">
        <f>SUM(I119)</f>
        <v>154000</v>
      </c>
      <c r="J118" s="340">
        <f>SUM(J119)</f>
        <v>0</v>
      </c>
      <c r="K118" s="351"/>
      <c r="L118" s="351"/>
      <c r="M118" s="148">
        <f t="shared" si="19"/>
        <v>1.1</v>
      </c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</row>
    <row r="119" spans="1:152" s="4" customFormat="1" ht="70.5" customHeight="1">
      <c r="A119" s="136"/>
      <c r="B119" s="19"/>
      <c r="C119" s="285" t="s">
        <v>75</v>
      </c>
      <c r="D119" s="113" t="s">
        <v>111</v>
      </c>
      <c r="E119" s="338">
        <f>IF('Załącznik Nr 1-dochody'!E224,'Załącznik Nr 1-dochody'!E224,"")</f>
        <v>140000</v>
      </c>
      <c r="F119" s="338">
        <f>IF('Załącznik Nr 1-dochody'!F224,'Załącznik Nr 1-dochody'!F224,"")</f>
        <v>154000</v>
      </c>
      <c r="G119" s="338">
        <f>IF('Załącznik Nr 1-dochody'!G224,'Załącznik Nr 1-dochody'!G224,"")</f>
      </c>
      <c r="H119" s="338"/>
      <c r="I119" s="338">
        <f>IF('Załącznik Nr 1-dochody'!I224,'Załącznik Nr 1-dochody'!I224,"")</f>
        <v>154000</v>
      </c>
      <c r="J119" s="338"/>
      <c r="K119" s="349"/>
      <c r="L119" s="349"/>
      <c r="M119" s="148">
        <f t="shared" si="19"/>
        <v>1.1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</row>
    <row r="120" spans="1:152" s="4" customFormat="1" ht="14.25">
      <c r="A120" s="136"/>
      <c r="B120" s="329">
        <v>85395</v>
      </c>
      <c r="C120" s="291" t="s">
        <v>5</v>
      </c>
      <c r="D120" s="156"/>
      <c r="E120" s="339">
        <f>SUM(E121)</f>
        <v>31994</v>
      </c>
      <c r="F120" s="339">
        <f aca="true" t="shared" si="27" ref="F120:L120">SUM(F121)</f>
        <v>31994</v>
      </c>
      <c r="G120" s="339">
        <f t="shared" si="27"/>
        <v>31994</v>
      </c>
      <c r="H120" s="339">
        <f t="shared" si="27"/>
        <v>0</v>
      </c>
      <c r="I120" s="339">
        <f t="shared" si="27"/>
        <v>0</v>
      </c>
      <c r="J120" s="339">
        <f t="shared" si="27"/>
        <v>0</v>
      </c>
      <c r="K120" s="339">
        <f t="shared" si="27"/>
        <v>0</v>
      </c>
      <c r="L120" s="339">
        <f t="shared" si="27"/>
        <v>0</v>
      </c>
      <c r="M120" s="148">
        <f t="shared" si="19"/>
        <v>1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</row>
    <row r="121" spans="1:152" s="4" customFormat="1" ht="14.25">
      <c r="A121" s="136"/>
      <c r="B121" s="328"/>
      <c r="C121" s="285" t="s">
        <v>203</v>
      </c>
      <c r="D121" s="113" t="s">
        <v>105</v>
      </c>
      <c r="E121" s="338">
        <f>IF('Załącznik Nr 1-dochody'!E226,'Załącznik Nr 1-dochody'!E226,"")</f>
        <v>31994</v>
      </c>
      <c r="F121" s="338">
        <f>IF('Załącznik Nr 1-dochody'!F226,'Załącznik Nr 1-dochody'!F226,"")</f>
        <v>31994</v>
      </c>
      <c r="G121" s="338">
        <f>IF('Załącznik Nr 1-dochody'!G226,'Załącznik Nr 1-dochody'!G226,"")</f>
        <v>31994</v>
      </c>
      <c r="H121" s="338">
        <f>IF('Załącznik Nr 1-dochody'!H226,'Załącznik Nr 1-dochody'!H226,"")</f>
      </c>
      <c r="I121" s="338">
        <f>IF('Załącznik Nr 1-dochody'!I226,'Załącznik Nr 1-dochody'!I226,"")</f>
      </c>
      <c r="J121" s="338">
        <f>IF('Załącznik Nr 1-dochody'!J226,'Załącznik Nr 1-dochody'!J226,"")</f>
      </c>
      <c r="K121" s="338">
        <f>IF('Załącznik Nr 1-dochody'!K226,'Załącznik Nr 1-dochody'!K226,"")</f>
      </c>
      <c r="L121" s="338">
        <f>IF('Załącznik Nr 1-dochody'!L226,'Załącznik Nr 1-dochody'!L226,"")</f>
      </c>
      <c r="M121" s="148">
        <f t="shared" si="19"/>
        <v>1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</row>
    <row r="122" spans="1:152" s="7" customFormat="1" ht="27" customHeight="1">
      <c r="A122" s="137">
        <v>854</v>
      </c>
      <c r="B122" s="97"/>
      <c r="C122" s="286" t="s">
        <v>54</v>
      </c>
      <c r="D122" s="96"/>
      <c r="E122" s="237">
        <f aca="true" t="shared" si="28" ref="E122:J122">SUM(E123+E125+E129)</f>
        <v>34378</v>
      </c>
      <c r="F122" s="237">
        <f t="shared" si="28"/>
        <v>957224</v>
      </c>
      <c r="G122" s="237">
        <f t="shared" si="28"/>
        <v>957224</v>
      </c>
      <c r="H122" s="237">
        <f t="shared" si="28"/>
        <v>0</v>
      </c>
      <c r="I122" s="237">
        <f t="shared" si="28"/>
        <v>0</v>
      </c>
      <c r="J122" s="237">
        <f t="shared" si="28"/>
        <v>0</v>
      </c>
      <c r="K122" s="238"/>
      <c r="L122" s="238"/>
      <c r="M122" s="148">
        <f t="shared" si="19"/>
        <v>27.844086334283553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</row>
    <row r="123" spans="1:152" s="7" customFormat="1" ht="27" customHeight="1">
      <c r="A123" s="138"/>
      <c r="B123" s="103">
        <v>85406</v>
      </c>
      <c r="C123" s="298" t="s">
        <v>244</v>
      </c>
      <c r="D123" s="130"/>
      <c r="E123" s="340">
        <f aca="true" t="shared" si="29" ref="E123:J123">SUM(E124)</f>
        <v>150</v>
      </c>
      <c r="F123" s="340">
        <f t="shared" si="29"/>
        <v>350</v>
      </c>
      <c r="G123" s="340">
        <f t="shared" si="29"/>
        <v>350</v>
      </c>
      <c r="H123" s="340">
        <f t="shared" si="29"/>
        <v>0</v>
      </c>
      <c r="I123" s="340">
        <f t="shared" si="29"/>
        <v>0</v>
      </c>
      <c r="J123" s="340">
        <f t="shared" si="29"/>
        <v>0</v>
      </c>
      <c r="K123" s="351"/>
      <c r="L123" s="351"/>
      <c r="M123" s="148">
        <f t="shared" si="19"/>
        <v>2.3333333333333335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</row>
    <row r="124" spans="1:152" s="7" customFormat="1" ht="21" customHeight="1">
      <c r="A124" s="138"/>
      <c r="B124" s="102"/>
      <c r="C124" s="289" t="s">
        <v>4</v>
      </c>
      <c r="D124" s="113" t="s">
        <v>117</v>
      </c>
      <c r="E124" s="338">
        <f>IF('Załącznik Nr 1-dochody'!E231,'Załącznik Nr 1-dochody'!E231,"")</f>
        <v>150</v>
      </c>
      <c r="F124" s="338">
        <f>IF('Załącznik Nr 1-dochody'!F231,'Załącznik Nr 1-dochody'!F231,"")</f>
        <v>350</v>
      </c>
      <c r="G124" s="338">
        <f>IF('Załącznik Nr 1-dochody'!G231,'Załącznik Nr 1-dochody'!G231,"")</f>
        <v>350</v>
      </c>
      <c r="H124" s="338">
        <f>IF('Załącznik Nr 1-dochody'!H231,'Załącznik Nr 1-dochody'!H231,"")</f>
      </c>
      <c r="I124" s="338">
        <f>IF('Załącznik Nr 1-dochody'!I231,'Załącznik Nr 1-dochody'!I231,"")</f>
      </c>
      <c r="J124" s="338">
        <f>IF('Załącznik Nr 1-dochody'!J231,'Załącznik Nr 1-dochody'!J231,"")</f>
      </c>
      <c r="K124" s="349"/>
      <c r="L124" s="349"/>
      <c r="M124" s="148">
        <f t="shared" si="19"/>
        <v>2.3333333333333335</v>
      </c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</row>
    <row r="125" spans="1:152" s="5" customFormat="1" ht="18" customHeight="1">
      <c r="A125" s="135"/>
      <c r="B125" s="106">
        <v>85410</v>
      </c>
      <c r="C125" s="287" t="s">
        <v>55</v>
      </c>
      <c r="D125" s="100"/>
      <c r="E125" s="247">
        <f>SUM(E126:E128)</f>
        <v>18628</v>
      </c>
      <c r="F125" s="247">
        <f>SUM(F126:F128)</f>
        <v>956874</v>
      </c>
      <c r="G125" s="247">
        <f>SUM(G126:G128)</f>
        <v>956874</v>
      </c>
      <c r="H125" s="247"/>
      <c r="I125" s="247">
        <f>SUM(I126:I128)</f>
        <v>0</v>
      </c>
      <c r="J125" s="247">
        <f>SUM(J126:J128)</f>
        <v>0</v>
      </c>
      <c r="K125" s="248"/>
      <c r="L125" s="248"/>
      <c r="M125" s="148">
        <f t="shared" si="19"/>
        <v>51.367511273351944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</row>
    <row r="126" spans="1:152" s="4" customFormat="1" ht="91.5" customHeight="1">
      <c r="A126" s="136"/>
      <c r="B126" s="19"/>
      <c r="C126" s="289" t="s">
        <v>96</v>
      </c>
      <c r="D126" s="113" t="s">
        <v>108</v>
      </c>
      <c r="E126" s="338">
        <f>IF('Załącznik Nr 1-dochody'!E233,'Załącznik Nr 1-dochody'!E233,"")</f>
        <v>17928</v>
      </c>
      <c r="F126" s="338">
        <f>IF('Załącznik Nr 1-dochody'!F233,'Załącznik Nr 1-dochody'!F233,"")</f>
        <v>18598</v>
      </c>
      <c r="G126" s="338">
        <f>IF('Załącznik Nr 1-dochody'!G233,'Załącznik Nr 1-dochody'!G233,"")</f>
        <v>18598</v>
      </c>
      <c r="H126" s="338"/>
      <c r="I126" s="338">
        <f>IF('Załącznik Nr 1-dochody'!I233,'Załącznik Nr 1-dochody'!I233,"")</f>
      </c>
      <c r="J126" s="338"/>
      <c r="K126" s="349"/>
      <c r="L126" s="349"/>
      <c r="M126" s="148">
        <f t="shared" si="19"/>
        <v>1.037371709058456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</row>
    <row r="127" spans="1:152" s="4" customFormat="1" ht="12.75">
      <c r="A127" s="136"/>
      <c r="B127" s="19"/>
      <c r="C127" s="289" t="s">
        <v>47</v>
      </c>
      <c r="D127" s="113" t="s">
        <v>136</v>
      </c>
      <c r="E127" s="338">
        <f>IF('Załącznik Nr 1-dochody'!E234,'Załącznik Nr 1-dochody'!E234,"")</f>
      </c>
      <c r="F127" s="338">
        <f>IF('Załącznik Nr 1-dochody'!F234,'Załącznik Nr 1-dochody'!F234,"")</f>
        <v>937041</v>
      </c>
      <c r="G127" s="338">
        <f>IF('Załącznik Nr 1-dochody'!G234,'Załącznik Nr 1-dochody'!G234,"")</f>
        <v>937041</v>
      </c>
      <c r="H127" s="338">
        <f>IF('Załącznik Nr 1-dochody'!H234,'Załącznik Nr 1-dochody'!H234,"")</f>
      </c>
      <c r="I127" s="338">
        <f>IF('Załącznik Nr 1-dochody'!I234,'Załącznik Nr 1-dochody'!I234,"")</f>
      </c>
      <c r="J127" s="338">
        <f>IF('Załącznik Nr 1-dochody'!J234,'Załącznik Nr 1-dochody'!J234,"")</f>
      </c>
      <c r="K127" s="338">
        <f>IF('Załącznik Nr 1-dochody'!K234,'Załącznik Nr 1-dochody'!K234,"")</f>
      </c>
      <c r="L127" s="338">
        <f>IF('Załącznik Nr 1-dochody'!L234,'Załącznik Nr 1-dochody'!L234,"")</f>
      </c>
      <c r="M127" s="148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</row>
    <row r="128" spans="1:152" s="4" customFormat="1" ht="22.5" customHeight="1">
      <c r="A128" s="136"/>
      <c r="B128" s="19"/>
      <c r="C128" s="289" t="s">
        <v>4</v>
      </c>
      <c r="D128" s="113" t="s">
        <v>117</v>
      </c>
      <c r="E128" s="338">
        <f>IF('Załącznik Nr 1-dochody'!E235,'Załącznik Nr 1-dochody'!E235,"")</f>
        <v>700</v>
      </c>
      <c r="F128" s="338">
        <f>IF('Załącznik Nr 1-dochody'!F235,'Załącznik Nr 1-dochody'!F235,"")</f>
        <v>1235</v>
      </c>
      <c r="G128" s="338">
        <f>IF('Załącznik Nr 1-dochody'!G235,'Załącznik Nr 1-dochody'!G235,"")</f>
        <v>1235</v>
      </c>
      <c r="H128" s="338"/>
      <c r="I128" s="338">
        <f>IF('Załącznik Nr 1-dochody'!I235,'Załącznik Nr 1-dochody'!I235,"")</f>
      </c>
      <c r="J128" s="338">
        <f>IF('Załącznik Nr 1-dochody'!J235,'Załącznik Nr 1-dochody'!J235,"")</f>
      </c>
      <c r="K128" s="349"/>
      <c r="L128" s="349"/>
      <c r="M128" s="148">
        <f t="shared" si="19"/>
        <v>1.7642857142857142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</row>
    <row r="129" spans="1:152" s="4" customFormat="1" ht="12.75">
      <c r="A129" s="136"/>
      <c r="B129" s="37">
        <v>85415</v>
      </c>
      <c r="C129" s="291" t="s">
        <v>56</v>
      </c>
      <c r="D129" s="156"/>
      <c r="E129" s="339">
        <f aca="true" t="shared" si="30" ref="E129:J129">SUM(E130)</f>
        <v>15600</v>
      </c>
      <c r="F129" s="339">
        <f t="shared" si="30"/>
        <v>0</v>
      </c>
      <c r="G129" s="339">
        <f t="shared" si="30"/>
        <v>0</v>
      </c>
      <c r="H129" s="339">
        <f t="shared" si="30"/>
        <v>0</v>
      </c>
      <c r="I129" s="339">
        <f t="shared" si="30"/>
        <v>0</v>
      </c>
      <c r="J129" s="339">
        <f t="shared" si="30"/>
        <v>0</v>
      </c>
      <c r="K129" s="350"/>
      <c r="L129" s="350"/>
      <c r="M129" s="148">
        <f t="shared" si="19"/>
        <v>0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</row>
    <row r="130" spans="1:152" s="4" customFormat="1" ht="45.75" customHeight="1">
      <c r="A130" s="136"/>
      <c r="B130" s="19"/>
      <c r="C130" s="289" t="s">
        <v>48</v>
      </c>
      <c r="D130" s="113" t="s">
        <v>134</v>
      </c>
      <c r="E130" s="338">
        <f>IF('Załącznik Nr 1-dochody'!E239,'Załącznik Nr 1-dochody'!E239,"")</f>
        <v>15600</v>
      </c>
      <c r="F130" s="338">
        <f>IF('Załącznik Nr 1-dochody'!F239,'Załącznik Nr 1-dochody'!F239,"")</f>
      </c>
      <c r="G130" s="338">
        <f>IF('Załącznik Nr 1-dochody'!G239,'Załącznik Nr 1-dochody'!G239,"")</f>
      </c>
      <c r="H130" s="338">
        <f>IF('Załącznik Nr 1-dochody'!H239,'Załącznik Nr 1-dochody'!H239,"")</f>
      </c>
      <c r="I130" s="338">
        <f>IF('Załącznik Nr 1-dochody'!I239,'Załącznik Nr 1-dochody'!I239,"")</f>
      </c>
      <c r="J130" s="338">
        <f>IF('Załącznik Nr 1-dochody'!J239,'Załącznik Nr 1-dochody'!J239,"")</f>
      </c>
      <c r="K130" s="349"/>
      <c r="L130" s="349"/>
      <c r="M130" s="148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</row>
    <row r="131" spans="1:152" s="7" customFormat="1" ht="30">
      <c r="A131" s="137">
        <v>921</v>
      </c>
      <c r="B131" s="97"/>
      <c r="C131" s="286" t="s">
        <v>61</v>
      </c>
      <c r="D131" s="96"/>
      <c r="E131" s="237">
        <f>SUM(E132+E134+E136+E139)</f>
        <v>655608</v>
      </c>
      <c r="F131" s="237">
        <f>SUM(F132+F134+F136+F139)</f>
        <v>35000</v>
      </c>
      <c r="G131" s="237">
        <f>SUM(G132+G134+G136+G139)</f>
        <v>0</v>
      </c>
      <c r="H131" s="237"/>
      <c r="I131" s="237">
        <f>SUM(I132+I134+I136+I139)</f>
        <v>35000</v>
      </c>
      <c r="J131" s="237">
        <f>SUM(J132+J134+J136+J139)</f>
        <v>0</v>
      </c>
      <c r="K131" s="238"/>
      <c r="L131" s="238"/>
      <c r="M131" s="148">
        <f t="shared" si="19"/>
        <v>0.05338555966370148</v>
      </c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</row>
    <row r="132" spans="1:152" s="5" customFormat="1" ht="21" customHeight="1">
      <c r="A132" s="135"/>
      <c r="B132" s="106">
        <v>92106</v>
      </c>
      <c r="C132" s="287" t="s">
        <v>74</v>
      </c>
      <c r="D132" s="100"/>
      <c r="E132" s="247">
        <f aca="true" t="shared" si="31" ref="E132:J132">SUM(E133:E133)</f>
        <v>100000</v>
      </c>
      <c r="F132" s="247">
        <f t="shared" si="31"/>
        <v>0</v>
      </c>
      <c r="G132" s="247">
        <f t="shared" si="31"/>
        <v>0</v>
      </c>
      <c r="H132" s="247">
        <f t="shared" si="31"/>
        <v>0</v>
      </c>
      <c r="I132" s="247">
        <f t="shared" si="31"/>
        <v>0</v>
      </c>
      <c r="J132" s="247">
        <f t="shared" si="31"/>
        <v>0</v>
      </c>
      <c r="K132" s="248"/>
      <c r="L132" s="248"/>
      <c r="M132" s="148">
        <f t="shared" si="19"/>
        <v>0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</row>
    <row r="133" spans="1:152" s="4" customFormat="1" ht="51">
      <c r="A133" s="136"/>
      <c r="B133" s="19"/>
      <c r="C133" s="289" t="s">
        <v>211</v>
      </c>
      <c r="D133" s="113" t="s">
        <v>187</v>
      </c>
      <c r="E133" s="338">
        <f>IF('Załącznik Nr 1-dochody'!E257,'Załącznik Nr 1-dochody'!E257,"")</f>
        <v>100000</v>
      </c>
      <c r="F133" s="338">
        <f>IF('Załącznik Nr 1-dochody'!F257,'Załącznik Nr 1-dochody'!F257,"")</f>
      </c>
      <c r="G133" s="338">
        <f>IF('Załącznik Nr 1-dochody'!G257,'Załącznik Nr 1-dochody'!G257,"")</f>
      </c>
      <c r="H133" s="338"/>
      <c r="I133" s="338">
        <f>IF('Załącznik Nr 1-dochody'!I257,'Załącznik Nr 1-dochody'!I257,"")</f>
      </c>
      <c r="J133" s="338"/>
      <c r="K133" s="349"/>
      <c r="L133" s="349"/>
      <c r="M133" s="148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</row>
    <row r="134" spans="1:152" s="5" customFormat="1" ht="25.5">
      <c r="A134" s="135"/>
      <c r="B134" s="106">
        <v>92108</v>
      </c>
      <c r="C134" s="287" t="s">
        <v>62</v>
      </c>
      <c r="D134" s="100"/>
      <c r="E134" s="247">
        <f>SUM(E135)</f>
        <v>223000</v>
      </c>
      <c r="F134" s="247">
        <f>SUM(F135)</f>
        <v>0</v>
      </c>
      <c r="G134" s="247">
        <f>SUM(G135)</f>
        <v>0</v>
      </c>
      <c r="H134" s="247"/>
      <c r="I134" s="247">
        <f>SUM(I135)</f>
        <v>0</v>
      </c>
      <c r="J134" s="247">
        <f>SUM(J135)</f>
        <v>0</v>
      </c>
      <c r="K134" s="248"/>
      <c r="L134" s="248"/>
      <c r="M134" s="148">
        <f t="shared" si="19"/>
        <v>0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</row>
    <row r="135" spans="1:152" s="4" customFormat="1" ht="66" customHeight="1">
      <c r="A135" s="136"/>
      <c r="B135" s="19"/>
      <c r="C135" s="289" t="s">
        <v>211</v>
      </c>
      <c r="D135" s="113" t="s">
        <v>187</v>
      </c>
      <c r="E135" s="338">
        <f>IF('Załącznik Nr 1-dochody'!E259,'Załącznik Nr 1-dochody'!E259,"")</f>
        <v>223000</v>
      </c>
      <c r="F135" s="338">
        <f>IF('Załącznik Nr 1-dochody'!F259,'Załącznik Nr 1-dochody'!F259,"")</f>
      </c>
      <c r="G135" s="338">
        <f>IF('Załącznik Nr 1-dochody'!G259,'Załącznik Nr 1-dochody'!G259,"")</f>
      </c>
      <c r="H135" s="338"/>
      <c r="I135" s="338">
        <f>IF('Załącznik Nr 1-dochody'!I259,'Załącznik Nr 1-dochody'!I259,"")</f>
      </c>
      <c r="J135" s="338"/>
      <c r="K135" s="349"/>
      <c r="L135" s="349"/>
      <c r="M135" s="148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</row>
    <row r="136" spans="1:152" s="5" customFormat="1" ht="16.5" customHeight="1">
      <c r="A136" s="135"/>
      <c r="B136" s="106">
        <v>92116</v>
      </c>
      <c r="C136" s="287" t="s">
        <v>63</v>
      </c>
      <c r="D136" s="100"/>
      <c r="E136" s="247">
        <f aca="true" t="shared" si="32" ref="E136:J136">SUM(E137:E138)</f>
        <v>232608</v>
      </c>
      <c r="F136" s="247">
        <f t="shared" si="32"/>
        <v>35000</v>
      </c>
      <c r="G136" s="247">
        <f t="shared" si="32"/>
        <v>0</v>
      </c>
      <c r="H136" s="247">
        <f t="shared" si="32"/>
        <v>0</v>
      </c>
      <c r="I136" s="247">
        <f t="shared" si="32"/>
        <v>35000</v>
      </c>
      <c r="J136" s="247">
        <f t="shared" si="32"/>
        <v>0</v>
      </c>
      <c r="K136" s="248"/>
      <c r="L136" s="248"/>
      <c r="M136" s="148">
        <f t="shared" si="19"/>
        <v>0.15046773971660476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</row>
    <row r="137" spans="1:152" s="4" customFormat="1" ht="51">
      <c r="A137" s="136"/>
      <c r="B137" s="19"/>
      <c r="C137" s="289" t="s">
        <v>211</v>
      </c>
      <c r="D137" s="113" t="s">
        <v>187</v>
      </c>
      <c r="E137" s="338">
        <f>IF('Załącznik Nr 1-dochody'!E261,'Załącznik Nr 1-dochody'!E261,"")</f>
        <v>200000</v>
      </c>
      <c r="F137" s="338">
        <f>IF('Załącznik Nr 1-dochody'!F261,'Załącznik Nr 1-dochody'!F261,"")</f>
      </c>
      <c r="G137" s="338">
        <f>IF('Załącznik Nr 1-dochody'!G261,'Załącznik Nr 1-dochody'!G261,"")</f>
      </c>
      <c r="H137" s="338"/>
      <c r="I137" s="338">
        <f>IF('Załącznik Nr 1-dochody'!I261,'Załącznik Nr 1-dochody'!I261,"")</f>
      </c>
      <c r="J137" s="338"/>
      <c r="K137" s="349"/>
      <c r="L137" s="349"/>
      <c r="M137" s="148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</row>
    <row r="138" spans="1:152" s="4" customFormat="1" ht="56.25" customHeight="1">
      <c r="A138" s="136"/>
      <c r="B138" s="19"/>
      <c r="C138" s="289" t="s">
        <v>89</v>
      </c>
      <c r="D138" s="113" t="s">
        <v>137</v>
      </c>
      <c r="E138" s="338">
        <f>IF('Załącznik Nr 1-dochody'!E262,'Załącznik Nr 1-dochody'!E262,"")</f>
        <v>32608</v>
      </c>
      <c r="F138" s="338">
        <f>IF('Załącznik Nr 1-dochody'!F262,'Załącznik Nr 1-dochody'!F262,"")</f>
        <v>35000</v>
      </c>
      <c r="G138" s="338">
        <f>IF('Załącznik Nr 1-dochody'!G262,'Załącznik Nr 1-dochody'!G262,"")</f>
      </c>
      <c r="H138" s="338"/>
      <c r="I138" s="338">
        <f>IF('Załącznik Nr 1-dochody'!I262,'Załącznik Nr 1-dochody'!I262,"")</f>
        <v>35000</v>
      </c>
      <c r="J138" s="338"/>
      <c r="K138" s="349"/>
      <c r="L138" s="349"/>
      <c r="M138" s="148">
        <f t="shared" si="19"/>
        <v>1.0733562315996075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</row>
    <row r="139" spans="1:152" s="5" customFormat="1" ht="16.5" customHeight="1">
      <c r="A139" s="135"/>
      <c r="B139" s="106">
        <v>92118</v>
      </c>
      <c r="C139" s="287" t="s">
        <v>64</v>
      </c>
      <c r="D139" s="100"/>
      <c r="E139" s="247">
        <f aca="true" t="shared" si="33" ref="E139:J139">SUM(E140:E141)</f>
        <v>100000</v>
      </c>
      <c r="F139" s="247">
        <f t="shared" si="33"/>
        <v>0</v>
      </c>
      <c r="G139" s="247">
        <f t="shared" si="33"/>
        <v>0</v>
      </c>
      <c r="H139" s="247">
        <f t="shared" si="33"/>
        <v>0</v>
      </c>
      <c r="I139" s="247">
        <f t="shared" si="33"/>
        <v>0</v>
      </c>
      <c r="J139" s="247">
        <f t="shared" si="33"/>
        <v>0</v>
      </c>
      <c r="K139" s="248"/>
      <c r="L139" s="248"/>
      <c r="M139" s="148">
        <f>F139/E139</f>
        <v>0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</row>
    <row r="140" spans="1:152" s="4" customFormat="1" ht="51">
      <c r="A140" s="136"/>
      <c r="B140" s="19"/>
      <c r="C140" s="289" t="s">
        <v>211</v>
      </c>
      <c r="D140" s="113" t="s">
        <v>187</v>
      </c>
      <c r="E140" s="338">
        <f>IF('Załącznik Nr 1-dochody'!E264,'Załącznik Nr 1-dochody'!E264,"")</f>
        <v>70000</v>
      </c>
      <c r="F140" s="338">
        <f>IF('Załącznik Nr 1-dochody'!F264,'Załącznik Nr 1-dochody'!F264,"")</f>
      </c>
      <c r="G140" s="338">
        <f>IF('Załącznik Nr 1-dochody'!G264,'Załącznik Nr 1-dochody'!G264,"")</f>
      </c>
      <c r="H140" s="338"/>
      <c r="I140" s="338">
        <f>IF('Załącznik Nr 1-dochody'!I264,'Załącznik Nr 1-dochody'!I264,"")</f>
      </c>
      <c r="J140" s="338"/>
      <c r="K140" s="349"/>
      <c r="L140" s="349"/>
      <c r="M140" s="148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</row>
    <row r="141" spans="1:152" s="4" customFormat="1" ht="63.75">
      <c r="A141" s="136"/>
      <c r="B141" s="19"/>
      <c r="C141" s="289" t="s">
        <v>231</v>
      </c>
      <c r="D141" s="113" t="s">
        <v>232</v>
      </c>
      <c r="E141" s="338">
        <f>IF('Załącznik Nr 1-dochody'!E265,'Załącznik Nr 1-dochody'!E265,"")</f>
        <v>30000</v>
      </c>
      <c r="F141" s="338">
        <f>IF('Załącznik Nr 1-dochody'!F265,'Załącznik Nr 1-dochody'!F265,"")</f>
      </c>
      <c r="G141" s="338">
        <f>IF('Załącznik Nr 1-dochody'!G265,'Załącznik Nr 1-dochody'!G265,"")</f>
      </c>
      <c r="H141" s="338">
        <f>IF('Załącznik Nr 1-dochody'!H265,'Załącznik Nr 1-dochody'!H265,"")</f>
      </c>
      <c r="I141" s="338">
        <f>IF('Załącznik Nr 1-dochody'!I265,'Załącznik Nr 1-dochody'!I265,"")</f>
      </c>
      <c r="J141" s="338">
        <f>IF('Załącznik Nr 1-dochody'!J265,'Załącznik Nr 1-dochody'!J265,"")</f>
      </c>
      <c r="K141" s="349"/>
      <c r="L141" s="349"/>
      <c r="M141" s="148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</row>
    <row r="142" spans="1:152" s="9" customFormat="1" ht="42.75" customHeight="1" thickBot="1">
      <c r="A142" s="144"/>
      <c r="B142" s="145"/>
      <c r="C142" s="146" t="s">
        <v>65</v>
      </c>
      <c r="D142" s="284"/>
      <c r="E142" s="277">
        <f aca="true" t="shared" si="34" ref="E142:L142">SUM(E131+E122+E115+E85+E81+E77+E62+E51+E44+E38+E31+E23+E19+E15+E12)</f>
        <v>60809770</v>
      </c>
      <c r="F142" s="277">
        <f t="shared" si="34"/>
        <v>61138770</v>
      </c>
      <c r="G142" s="277">
        <f t="shared" si="34"/>
        <v>11978962</v>
      </c>
      <c r="H142" s="277">
        <f t="shared" si="34"/>
        <v>40940434</v>
      </c>
      <c r="I142" s="277">
        <f t="shared" si="34"/>
        <v>8069074</v>
      </c>
      <c r="J142" s="277">
        <f t="shared" si="34"/>
        <v>0</v>
      </c>
      <c r="K142" s="277">
        <f t="shared" si="34"/>
        <v>150300</v>
      </c>
      <c r="L142" s="277">
        <f t="shared" si="34"/>
        <v>150000</v>
      </c>
      <c r="M142" s="148">
        <f>F142/E142</f>
        <v>1.0054103148227662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</row>
    <row r="144" spans="1:41" s="4" customFormat="1" ht="12.75">
      <c r="A144"/>
      <c r="B144"/>
      <c r="C144"/>
      <c r="D144"/>
      <c r="E144" s="28"/>
      <c r="F144" s="28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</sheetData>
  <mergeCells count="10">
    <mergeCell ref="E8:E10"/>
    <mergeCell ref="A8:A10"/>
    <mergeCell ref="B8:B10"/>
    <mergeCell ref="C8:C10"/>
    <mergeCell ref="D8:D10"/>
    <mergeCell ref="G9:J9"/>
    <mergeCell ref="K9:L9"/>
    <mergeCell ref="F8:L8"/>
    <mergeCell ref="M8:M10"/>
    <mergeCell ref="F9:F10"/>
  </mergeCells>
  <printOptions/>
  <pageMargins left="0.7874015748031497" right="0.7874015748031497" top="0.3937007874015748" bottom="0.3937007874015748" header="0.5118110236220472" footer="0.31496062992125984"/>
  <pageSetup horizontalDpi="240" verticalDpi="24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3"/>
  <sheetViews>
    <sheetView zoomScale="75" zoomScaleNormal="75" workbookViewId="0" topLeftCell="A4">
      <selection activeCell="J1" sqref="J1"/>
    </sheetView>
  </sheetViews>
  <sheetFormatPr defaultColWidth="9.00390625" defaultRowHeight="12.75"/>
  <cols>
    <col min="1" max="1" width="5.875" style="0" customWidth="1"/>
    <col min="2" max="2" width="6.875" style="0" customWidth="1"/>
    <col min="3" max="3" width="35.875" style="0" customWidth="1"/>
    <col min="4" max="4" width="5.875" style="0" customWidth="1"/>
    <col min="5" max="6" width="13.25390625" style="0" customWidth="1"/>
    <col min="7" max="8" width="12.75390625" style="0" customWidth="1"/>
    <col min="9" max="9" width="12.875" style="0" customWidth="1"/>
    <col min="10" max="10" width="11.00390625" style="0" customWidth="1"/>
    <col min="11" max="12" width="12.75390625" style="0" customWidth="1"/>
    <col min="13" max="13" width="8.75390625" style="0" customWidth="1"/>
  </cols>
  <sheetData>
    <row r="1" spans="1:13" ht="12.75">
      <c r="A1" s="12"/>
      <c r="B1" s="12"/>
      <c r="C1" s="12"/>
      <c r="D1" s="12"/>
      <c r="E1" s="12"/>
      <c r="F1" s="12"/>
      <c r="G1" s="12"/>
      <c r="H1" s="12"/>
      <c r="I1" s="24"/>
      <c r="J1" s="20" t="s">
        <v>220</v>
      </c>
      <c r="K1" s="2"/>
      <c r="L1" s="2"/>
      <c r="M1" s="2"/>
    </row>
    <row r="2" spans="1:13" ht="12.75">
      <c r="A2" s="12"/>
      <c r="B2" s="12"/>
      <c r="C2" s="12"/>
      <c r="D2" s="12"/>
      <c r="E2" s="12"/>
      <c r="F2" s="12"/>
      <c r="G2" s="12"/>
      <c r="H2" s="12"/>
      <c r="I2" s="24"/>
      <c r="J2" s="20" t="s">
        <v>319</v>
      </c>
      <c r="K2" s="2"/>
      <c r="L2" s="2"/>
      <c r="M2" s="2"/>
    </row>
    <row r="3" spans="1:13" ht="12.75">
      <c r="A3" s="12"/>
      <c r="B3" s="12"/>
      <c r="C3" s="12"/>
      <c r="D3" s="12"/>
      <c r="E3" s="12"/>
      <c r="F3" s="12"/>
      <c r="G3" s="12"/>
      <c r="H3" s="12"/>
      <c r="I3" s="24"/>
      <c r="J3" s="20" t="s">
        <v>320</v>
      </c>
      <c r="K3" s="2"/>
      <c r="L3" s="2"/>
      <c r="M3" s="2"/>
    </row>
    <row r="4" spans="1:13" ht="12.75">
      <c r="A4" s="12"/>
      <c r="B4" s="12"/>
      <c r="C4" s="12"/>
      <c r="D4" s="12"/>
      <c r="E4" s="12"/>
      <c r="F4" s="12"/>
      <c r="G4" s="12"/>
      <c r="H4" s="12"/>
      <c r="I4" s="24"/>
      <c r="J4" s="20" t="s">
        <v>321</v>
      </c>
      <c r="K4" s="2"/>
      <c r="L4" s="2"/>
      <c r="M4" s="2"/>
    </row>
    <row r="5" spans="1:13" ht="12.75">
      <c r="A5" s="12"/>
      <c r="B5" s="12"/>
      <c r="C5" s="12"/>
      <c r="D5" s="12"/>
      <c r="E5" s="12"/>
      <c r="F5" s="12"/>
      <c r="G5" s="12"/>
      <c r="H5" s="12"/>
      <c r="I5" s="24"/>
      <c r="J5" s="24"/>
      <c r="K5" s="24"/>
      <c r="L5" s="24"/>
      <c r="M5" s="12"/>
    </row>
    <row r="6" spans="1:13" ht="13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2" customFormat="1" ht="20.25">
      <c r="A7" s="13"/>
      <c r="B7" s="14"/>
      <c r="C7" s="15" t="s">
        <v>299</v>
      </c>
      <c r="D7" s="13"/>
      <c r="E7" s="14"/>
      <c r="F7" s="14"/>
      <c r="G7" s="14"/>
      <c r="H7" s="14"/>
      <c r="I7" s="14"/>
      <c r="J7" s="14"/>
      <c r="K7" s="14"/>
      <c r="L7" s="14"/>
      <c r="M7" s="14"/>
    </row>
    <row r="8" spans="1:13" ht="13.5" thickBot="1">
      <c r="A8" s="12"/>
      <c r="B8" s="12"/>
      <c r="C8" s="12"/>
      <c r="D8" s="12"/>
      <c r="E8" s="16"/>
      <c r="F8" s="16"/>
      <c r="G8" s="16"/>
      <c r="H8" s="16"/>
      <c r="I8" s="16"/>
      <c r="J8" s="16"/>
      <c r="K8" s="16"/>
      <c r="L8" s="16"/>
      <c r="M8" s="16"/>
    </row>
    <row r="9" spans="1:13" ht="19.5" thickBot="1">
      <c r="A9" s="458" t="s">
        <v>0</v>
      </c>
      <c r="B9" s="440" t="s">
        <v>1</v>
      </c>
      <c r="C9" s="443" t="s">
        <v>163</v>
      </c>
      <c r="D9" s="440" t="s">
        <v>3</v>
      </c>
      <c r="E9" s="469" t="s">
        <v>300</v>
      </c>
      <c r="F9" s="474" t="s">
        <v>264</v>
      </c>
      <c r="G9" s="475"/>
      <c r="H9" s="475"/>
      <c r="I9" s="475"/>
      <c r="J9" s="475"/>
      <c r="K9" s="475"/>
      <c r="L9" s="476"/>
      <c r="M9" s="466" t="s">
        <v>258</v>
      </c>
    </row>
    <row r="10" spans="1:13" ht="19.5" thickBot="1">
      <c r="A10" s="459"/>
      <c r="B10" s="461"/>
      <c r="C10" s="480"/>
      <c r="D10" s="461"/>
      <c r="E10" s="470"/>
      <c r="F10" s="472" t="s">
        <v>295</v>
      </c>
      <c r="G10" s="477" t="s">
        <v>261</v>
      </c>
      <c r="H10" s="479"/>
      <c r="I10" s="479"/>
      <c r="J10" s="478"/>
      <c r="K10" s="477" t="s">
        <v>262</v>
      </c>
      <c r="L10" s="478"/>
      <c r="M10" s="467"/>
    </row>
    <row r="11" spans="1:13" ht="72" customHeight="1" thickBot="1">
      <c r="A11" s="460"/>
      <c r="B11" s="462"/>
      <c r="C11" s="481"/>
      <c r="D11" s="462"/>
      <c r="E11" s="471"/>
      <c r="F11" s="473"/>
      <c r="G11" s="369" t="s">
        <v>157</v>
      </c>
      <c r="H11" s="366" t="s">
        <v>237</v>
      </c>
      <c r="I11" s="366" t="s">
        <v>151</v>
      </c>
      <c r="J11" s="367" t="s">
        <v>260</v>
      </c>
      <c r="K11" s="369" t="s">
        <v>265</v>
      </c>
      <c r="L11" s="368" t="s">
        <v>263</v>
      </c>
      <c r="M11" s="468"/>
    </row>
    <row r="12" spans="1:13" ht="14.25" customHeight="1" thickBot="1">
      <c r="A12" s="303">
        <v>1</v>
      </c>
      <c r="B12" s="304">
        <v>2</v>
      </c>
      <c r="C12" s="305">
        <v>3</v>
      </c>
      <c r="D12" s="304">
        <v>4</v>
      </c>
      <c r="E12" s="305">
        <v>5</v>
      </c>
      <c r="F12" s="306">
        <v>6</v>
      </c>
      <c r="G12" s="305">
        <v>7</v>
      </c>
      <c r="H12" s="306">
        <v>8</v>
      </c>
      <c r="I12" s="305">
        <v>9</v>
      </c>
      <c r="J12" s="306">
        <v>10</v>
      </c>
      <c r="K12" s="305">
        <v>11</v>
      </c>
      <c r="L12" s="306">
        <v>12</v>
      </c>
      <c r="M12" s="307">
        <v>13</v>
      </c>
    </row>
    <row r="13" spans="1:13" ht="14.25" customHeight="1">
      <c r="A13" s="380" t="s">
        <v>268</v>
      </c>
      <c r="B13" s="380"/>
      <c r="C13" s="377" t="s">
        <v>269</v>
      </c>
      <c r="D13" s="376"/>
      <c r="E13" s="383">
        <f>SUM(E14)</f>
        <v>3809</v>
      </c>
      <c r="F13" s="383">
        <f aca="true" t="shared" si="0" ref="F13:L14">SUM(F14)</f>
        <v>0</v>
      </c>
      <c r="G13" s="383">
        <f t="shared" si="0"/>
        <v>0</v>
      </c>
      <c r="H13" s="383">
        <f t="shared" si="0"/>
        <v>0</v>
      </c>
      <c r="I13" s="383">
        <f t="shared" si="0"/>
        <v>0</v>
      </c>
      <c r="J13" s="383">
        <f t="shared" si="0"/>
        <v>0</v>
      </c>
      <c r="K13" s="383">
        <f t="shared" si="0"/>
        <v>0</v>
      </c>
      <c r="L13" s="383">
        <f t="shared" si="0"/>
        <v>0</v>
      </c>
      <c r="M13" s="374">
        <f>F13/E13</f>
        <v>0</v>
      </c>
    </row>
    <row r="14" spans="1:13" ht="24">
      <c r="A14" s="381"/>
      <c r="B14" s="382" t="s">
        <v>270</v>
      </c>
      <c r="C14" s="379" t="s">
        <v>271</v>
      </c>
      <c r="D14" s="378"/>
      <c r="E14" s="384">
        <f>SUM(E15)</f>
        <v>3809</v>
      </c>
      <c r="F14" s="384">
        <f t="shared" si="0"/>
        <v>0</v>
      </c>
      <c r="G14" s="384">
        <f t="shared" si="0"/>
        <v>0</v>
      </c>
      <c r="H14" s="384">
        <f t="shared" si="0"/>
        <v>0</v>
      </c>
      <c r="I14" s="384">
        <f t="shared" si="0"/>
        <v>0</v>
      </c>
      <c r="J14" s="384">
        <f t="shared" si="0"/>
        <v>0</v>
      </c>
      <c r="K14" s="384">
        <f t="shared" si="0"/>
        <v>0</v>
      </c>
      <c r="L14" s="384">
        <f t="shared" si="0"/>
        <v>0</v>
      </c>
      <c r="M14" s="374">
        <f aca="true" t="shared" si="1" ref="M14:M79">F14/E14</f>
        <v>0</v>
      </c>
    </row>
    <row r="15" spans="1:13" ht="63.75">
      <c r="A15" s="94"/>
      <c r="B15" s="94"/>
      <c r="C15" s="285" t="s">
        <v>80</v>
      </c>
      <c r="D15" s="113" t="s">
        <v>115</v>
      </c>
      <c r="E15" s="249">
        <f>IF('Załącznik Nr 1-dochody'!E14&gt;0,'Załącznik Nr 1-dochody'!E14,"")</f>
        <v>3809</v>
      </c>
      <c r="F15" s="249">
        <f>IF('Załącznik Nr 1-dochody'!F14&gt;0,'Załącznik Nr 1-dochody'!F14,"")</f>
      </c>
      <c r="G15" s="249">
        <f>IF('Załącznik Nr 1-dochody'!G14&gt;0,'Załącznik Nr 1-dochody'!G14,"")</f>
      </c>
      <c r="H15" s="249">
        <f>IF('Załącznik Nr 1-dochody'!H14&gt;0,'Załącznik Nr 1-dochody'!H14,"")</f>
      </c>
      <c r="I15" s="249">
        <f>IF('Załącznik Nr 1-dochody'!I14&gt;0,'Załącznik Nr 1-dochody'!I14,"")</f>
      </c>
      <c r="J15" s="249">
        <f>IF('Załącznik Nr 1-dochody'!J14&gt;0,'Załącznik Nr 1-dochody'!J14,"")</f>
      </c>
      <c r="K15" s="249">
        <f>IF('Załącznik Nr 1-dochody'!K14&gt;0,'Załącznik Nr 1-dochody'!K14,"")</f>
      </c>
      <c r="L15" s="249">
        <f>IF('Załącznik Nr 1-dochody'!L14&gt;0,'Załącznik Nr 1-dochody'!L14,"")</f>
      </c>
      <c r="M15" s="374"/>
    </row>
    <row r="16" spans="1:13" ht="15">
      <c r="A16" s="209">
        <v>600</v>
      </c>
      <c r="B16" s="210"/>
      <c r="C16" s="370" t="s">
        <v>9</v>
      </c>
      <c r="D16" s="371"/>
      <c r="E16" s="372">
        <f aca="true" t="shared" si="2" ref="E16:J16">SUM(E17)</f>
        <v>1492427</v>
      </c>
      <c r="F16" s="372">
        <f t="shared" si="2"/>
        <v>0</v>
      </c>
      <c r="G16" s="372">
        <f t="shared" si="2"/>
        <v>0</v>
      </c>
      <c r="H16" s="372">
        <f t="shared" si="2"/>
        <v>0</v>
      </c>
      <c r="I16" s="372">
        <f t="shared" si="2"/>
        <v>0</v>
      </c>
      <c r="J16" s="372">
        <f t="shared" si="2"/>
        <v>0</v>
      </c>
      <c r="K16" s="373"/>
      <c r="L16" s="373"/>
      <c r="M16" s="374">
        <f t="shared" si="1"/>
        <v>0</v>
      </c>
    </row>
    <row r="17" spans="1:13" ht="12.75">
      <c r="A17" s="139"/>
      <c r="B17" s="106">
        <v>60016</v>
      </c>
      <c r="C17" s="287" t="s">
        <v>11</v>
      </c>
      <c r="D17" s="100"/>
      <c r="E17" s="247">
        <f>SUM(E18:E19)</f>
        <v>1492427</v>
      </c>
      <c r="F17" s="247">
        <f aca="true" t="shared" si="3" ref="F17:L17">SUM(F18:F19)</f>
        <v>0</v>
      </c>
      <c r="G17" s="247">
        <f t="shared" si="3"/>
        <v>0</v>
      </c>
      <c r="H17" s="247">
        <f t="shared" si="3"/>
        <v>0</v>
      </c>
      <c r="I17" s="247">
        <f t="shared" si="3"/>
        <v>0</v>
      </c>
      <c r="J17" s="247">
        <f t="shared" si="3"/>
        <v>0</v>
      </c>
      <c r="K17" s="247">
        <f t="shared" si="3"/>
        <v>0</v>
      </c>
      <c r="L17" s="247">
        <f t="shared" si="3"/>
        <v>0</v>
      </c>
      <c r="M17" s="374">
        <f t="shared" si="1"/>
        <v>0</v>
      </c>
    </row>
    <row r="18" spans="1:13" ht="63.75">
      <c r="A18" s="139"/>
      <c r="B18" s="107"/>
      <c r="C18" s="289" t="s">
        <v>212</v>
      </c>
      <c r="D18" s="105" t="s">
        <v>104</v>
      </c>
      <c r="E18" s="249">
        <f>IF('Załącznik Nr 1-dochody'!E23&gt;0,'Załącznik Nr 1-dochody'!E23,"")</f>
        <v>826368</v>
      </c>
      <c r="F18" s="249">
        <f>IF('Załącznik Nr 1-dochody'!F23&gt;0,'Załącznik Nr 1-dochody'!F23,"")</f>
      </c>
      <c r="G18" s="249">
        <f>IF('Załącznik Nr 1-dochody'!G23&gt;0,'Załącznik Nr 1-dochody'!G23,"")</f>
      </c>
      <c r="H18" s="249">
        <f>IF('Załącznik Nr 1-dochody'!H23&gt;0,'Załącznik Nr 1-dochody'!H23,"")</f>
      </c>
      <c r="I18" s="249">
        <f>IF('Załącznik Nr 1-dochody'!I23&gt;0,'Załącznik Nr 1-dochody'!I23,"")</f>
      </c>
      <c r="J18" s="249">
        <f>IF('Załącznik Nr 1-dochody'!J23&gt;0,'Załącznik Nr 1-dochody'!J23,"")</f>
      </c>
      <c r="K18" s="249">
        <f>IF('Załącznik Nr 1-dochody'!K23&gt;0,'Załącznik Nr 1-dochody'!K23,"")</f>
      </c>
      <c r="L18" s="249">
        <f>IF('Załącznik Nr 1-dochody'!L23&gt;0,'Załącznik Nr 1-dochody'!L23,"")</f>
      </c>
      <c r="M18" s="374"/>
    </row>
    <row r="19" spans="1:13" ht="64.5" customHeight="1">
      <c r="A19" s="136"/>
      <c r="B19" s="19"/>
      <c r="C19" s="289" t="s">
        <v>212</v>
      </c>
      <c r="D19" s="105" t="s">
        <v>213</v>
      </c>
      <c r="E19" s="249">
        <f>IF('Załącznik Nr 1-dochody'!E24&gt;0,'Załącznik Nr 1-dochody'!E24,"")</f>
        <v>666059</v>
      </c>
      <c r="F19" s="249">
        <f>IF('Załącznik Nr 1-dochody'!F24&gt;0,'Załącznik Nr 1-dochody'!F24,"")</f>
      </c>
      <c r="G19" s="249">
        <f>IF('Załącznik Nr 1-dochody'!G24&gt;0,'Załącznik Nr 1-dochody'!G24,"")</f>
      </c>
      <c r="H19" s="249"/>
      <c r="I19" s="249">
        <f>IF('Załącznik Nr 1-dochody'!I24&gt;0,'Załącznik Nr 1-dochody'!I24,"")</f>
      </c>
      <c r="J19" s="249">
        <f>IF('Załącznik Nr 1-dochody'!J24&gt;0,'Załącznik Nr 1-dochody'!J24,"")</f>
      </c>
      <c r="K19" s="360"/>
      <c r="L19" s="360"/>
      <c r="M19" s="374"/>
    </row>
    <row r="20" spans="1:13" ht="15">
      <c r="A20" s="133">
        <v>630</v>
      </c>
      <c r="B20" s="96"/>
      <c r="C20" s="290" t="s">
        <v>273</v>
      </c>
      <c r="D20" s="96"/>
      <c r="E20" s="252">
        <f>SUM(E21)</f>
        <v>5000</v>
      </c>
      <c r="F20" s="252">
        <f aca="true" t="shared" si="4" ref="F20:L20">SUM(F21)</f>
        <v>0</v>
      </c>
      <c r="G20" s="252">
        <f t="shared" si="4"/>
        <v>0</v>
      </c>
      <c r="H20" s="252">
        <f t="shared" si="4"/>
        <v>0</v>
      </c>
      <c r="I20" s="252">
        <f t="shared" si="4"/>
        <v>0</v>
      </c>
      <c r="J20" s="252">
        <f t="shared" si="4"/>
        <v>0</v>
      </c>
      <c r="K20" s="252">
        <f t="shared" si="4"/>
        <v>0</v>
      </c>
      <c r="L20" s="252">
        <f t="shared" si="4"/>
        <v>0</v>
      </c>
      <c r="M20" s="374">
        <f t="shared" si="1"/>
        <v>0</v>
      </c>
    </row>
    <row r="21" spans="1:13" ht="25.5">
      <c r="A21" s="325"/>
      <c r="B21" s="329">
        <v>63003</v>
      </c>
      <c r="C21" s="287" t="s">
        <v>274</v>
      </c>
      <c r="D21" s="130"/>
      <c r="E21" s="245">
        <f>SUM(E22)</f>
        <v>5000</v>
      </c>
      <c r="F21" s="245">
        <f aca="true" t="shared" si="5" ref="F21:L21">SUM(F22)</f>
        <v>0</v>
      </c>
      <c r="G21" s="245">
        <f t="shared" si="5"/>
        <v>0</v>
      </c>
      <c r="H21" s="245">
        <f t="shared" si="5"/>
        <v>0</v>
      </c>
      <c r="I21" s="245">
        <f t="shared" si="5"/>
        <v>0</v>
      </c>
      <c r="J21" s="245">
        <f t="shared" si="5"/>
        <v>0</v>
      </c>
      <c r="K21" s="245">
        <f t="shared" si="5"/>
        <v>0</v>
      </c>
      <c r="L21" s="245">
        <f t="shared" si="5"/>
        <v>0</v>
      </c>
      <c r="M21" s="374">
        <f t="shared" si="1"/>
        <v>0</v>
      </c>
    </row>
    <row r="22" spans="1:13" ht="64.5" customHeight="1">
      <c r="A22" s="325"/>
      <c r="B22" s="328"/>
      <c r="C22" s="289" t="s">
        <v>297</v>
      </c>
      <c r="D22" s="105" t="s">
        <v>104</v>
      </c>
      <c r="E22" s="249">
        <f>IF('Załącznik Nr 1-dochody'!E27&gt;0,'Załącznik Nr 1-dochody'!E27,"")</f>
        <v>5000</v>
      </c>
      <c r="F22" s="249">
        <f>IF('Załącznik Nr 1-dochody'!F27&gt;0,'Załącznik Nr 1-dochody'!F27,"")</f>
      </c>
      <c r="G22" s="249">
        <f>IF('Załącznik Nr 1-dochody'!G27&gt;0,'Załącznik Nr 1-dochody'!G27,"")</f>
      </c>
      <c r="H22" s="249">
        <f>IF('Załącznik Nr 1-dochody'!H27&gt;0,'Załącznik Nr 1-dochody'!H27,"")</f>
      </c>
      <c r="I22" s="249">
        <f>IF('Załącznik Nr 1-dochody'!I27&gt;0,'Załącznik Nr 1-dochody'!I27,"")</f>
      </c>
      <c r="J22" s="249">
        <f>IF('Załącznik Nr 1-dochody'!J27&gt;0,'Załącznik Nr 1-dochody'!J27,"")</f>
      </c>
      <c r="K22" s="249">
        <f>IF('Załącznik Nr 1-dochody'!K27&gt;0,'Załącznik Nr 1-dochody'!K27,"")</f>
      </c>
      <c r="L22" s="249">
        <f>IF('Załącznik Nr 1-dochody'!L27&gt;0,'Załącznik Nr 1-dochody'!L27,"")</f>
      </c>
      <c r="M22" s="374"/>
    </row>
    <row r="23" spans="1:13" ht="15">
      <c r="A23" s="137">
        <v>700</v>
      </c>
      <c r="B23" s="97"/>
      <c r="C23" s="286" t="s">
        <v>12</v>
      </c>
      <c r="D23" s="96"/>
      <c r="E23" s="237">
        <f aca="true" t="shared" si="6" ref="E23:L23">SUM(E24)</f>
        <v>2724554</v>
      </c>
      <c r="F23" s="237">
        <f t="shared" si="6"/>
        <v>2582286</v>
      </c>
      <c r="G23" s="237">
        <f t="shared" si="6"/>
        <v>1520000</v>
      </c>
      <c r="H23" s="237">
        <f t="shared" si="6"/>
        <v>0</v>
      </c>
      <c r="I23" s="237">
        <f t="shared" si="6"/>
        <v>0</v>
      </c>
      <c r="J23" s="237">
        <f t="shared" si="6"/>
        <v>0</v>
      </c>
      <c r="K23" s="237">
        <f t="shared" si="6"/>
        <v>1062286</v>
      </c>
      <c r="L23" s="237">
        <f t="shared" si="6"/>
        <v>0</v>
      </c>
      <c r="M23" s="374">
        <f t="shared" si="1"/>
        <v>0.9477830132931848</v>
      </c>
    </row>
    <row r="24" spans="1:13" ht="27" customHeight="1">
      <c r="A24" s="139"/>
      <c r="B24" s="106">
        <v>70005</v>
      </c>
      <c r="C24" s="287" t="s">
        <v>13</v>
      </c>
      <c r="D24" s="100"/>
      <c r="E24" s="247">
        <f>SUM(E25:E31)</f>
        <v>2724554</v>
      </c>
      <c r="F24" s="247">
        <f>SUM(F25:F31)</f>
        <v>2582286</v>
      </c>
      <c r="G24" s="247">
        <f>SUM(G25:G31)</f>
        <v>1520000</v>
      </c>
      <c r="H24" s="247"/>
      <c r="I24" s="247">
        <f>SUM(I25:I31)</f>
        <v>0</v>
      </c>
      <c r="J24" s="247">
        <f>SUM(J25:J31)</f>
        <v>0</v>
      </c>
      <c r="K24" s="247">
        <f>SUM(K25:K31)</f>
        <v>1062286</v>
      </c>
      <c r="L24" s="247">
        <f>SUM(L25:L31)</f>
        <v>0</v>
      </c>
      <c r="M24" s="374">
        <f t="shared" si="1"/>
        <v>0.9477830132931848</v>
      </c>
    </row>
    <row r="25" spans="1:13" ht="25.5">
      <c r="A25" s="136"/>
      <c r="B25" s="19"/>
      <c r="C25" s="288" t="s">
        <v>76</v>
      </c>
      <c r="D25" s="113" t="s">
        <v>106</v>
      </c>
      <c r="E25" s="249">
        <f>IF('Załącznik Nr 1-dochody'!E30&gt;0,'Załącznik Nr 1-dochody'!E30,"")</f>
        <v>862286</v>
      </c>
      <c r="F25" s="249">
        <f>IF('Załącznik Nr 1-dochody'!F30&gt;0,'Załącznik Nr 1-dochody'!F30,"")</f>
        <v>912286</v>
      </c>
      <c r="G25" s="249">
        <f>IF('Załącznik Nr 1-dochody'!G30&gt;0,'Załącznik Nr 1-dochody'!G30,"")</f>
      </c>
      <c r="H25" s="249">
        <f>IF('Załącznik Nr 1-dochody'!H30&gt;0,'Załącznik Nr 1-dochody'!H30,"")</f>
      </c>
      <c r="I25" s="249">
        <f>IF('Załącznik Nr 1-dochody'!I30&gt;0,'Załącznik Nr 1-dochody'!I30,"")</f>
      </c>
      <c r="J25" s="249">
        <f>IF('Załącznik Nr 1-dochody'!J30&gt;0,'Załącznik Nr 1-dochody'!J30,"")</f>
      </c>
      <c r="K25" s="249">
        <f>IF('Załącznik Nr 1-dochody'!K30&gt;0,'Załącznik Nr 1-dochody'!K30,"")</f>
        <v>912286</v>
      </c>
      <c r="L25" s="249">
        <f>IF('Załącznik Nr 1-dochody'!L30&gt;0,'Załącznik Nr 1-dochody'!L30,"")</f>
      </c>
      <c r="M25" s="374">
        <f t="shared" si="1"/>
        <v>1.0579854015952943</v>
      </c>
    </row>
    <row r="26" spans="1:13" ht="78.75" customHeight="1">
      <c r="A26" s="136"/>
      <c r="B26" s="19"/>
      <c r="C26" s="288" t="s">
        <v>298</v>
      </c>
      <c r="D26" s="113" t="s">
        <v>103</v>
      </c>
      <c r="E26" s="249">
        <f>IF('Załącznik Nr 1-dochody'!E31&gt;0,'Załącznik Nr 1-dochody'!E31,"")</f>
        <v>217268</v>
      </c>
      <c r="F26" s="249">
        <f>IF('Załącznik Nr 1-dochody'!F31&gt;0,'Załącznik Nr 1-dochody'!F31,"")</f>
        <v>250000</v>
      </c>
      <c r="G26" s="249">
        <f>IF('Załącznik Nr 1-dochody'!G31&gt;0,'Załącznik Nr 1-dochody'!G31,"")</f>
        <v>250000</v>
      </c>
      <c r="H26" s="249">
        <f>IF('Załącznik Nr 1-dochody'!H31&gt;0,'Załącznik Nr 1-dochody'!H31,"")</f>
      </c>
      <c r="I26" s="249">
        <f>IF('Załącznik Nr 1-dochody'!I31&gt;0,'Załącznik Nr 1-dochody'!I31,"")</f>
      </c>
      <c r="J26" s="249">
        <f>IF('Załącznik Nr 1-dochody'!J31&gt;0,'Załącznik Nr 1-dochody'!J31,"")</f>
      </c>
      <c r="K26" s="249">
        <f>IF('Załącznik Nr 1-dochody'!K31&gt;0,'Załącznik Nr 1-dochody'!K31,"")</f>
      </c>
      <c r="L26" s="249">
        <f>IF('Załącznik Nr 1-dochody'!L31&gt;0,'Załącznik Nr 1-dochody'!L31,"")</f>
      </c>
      <c r="M26" s="374">
        <f t="shared" si="1"/>
        <v>1.150652650183184</v>
      </c>
    </row>
    <row r="27" spans="1:13" ht="77.25" customHeight="1">
      <c r="A27" s="136"/>
      <c r="B27" s="19"/>
      <c r="C27" s="289" t="s">
        <v>96</v>
      </c>
      <c r="D27" s="113" t="s">
        <v>108</v>
      </c>
      <c r="E27" s="249">
        <f>IF('Załącznik Nr 1-dochody'!E32&gt;0,'Załącznik Nr 1-dochody'!E32,"")</f>
        <v>500000</v>
      </c>
      <c r="F27" s="249">
        <f>IF('Załącznik Nr 1-dochody'!F32&gt;0,'Załącznik Nr 1-dochody'!F32,"")</f>
        <v>550000</v>
      </c>
      <c r="G27" s="249">
        <f>IF('Załącznik Nr 1-dochody'!G32&gt;0,'Załącznik Nr 1-dochody'!G32,"")</f>
        <v>550000</v>
      </c>
      <c r="H27" s="249">
        <f>IF('Załącznik Nr 1-dochody'!H32&gt;0,'Załącznik Nr 1-dochody'!H32,"")</f>
      </c>
      <c r="I27" s="249">
        <f>IF('Załącznik Nr 1-dochody'!I32&gt;0,'Załącznik Nr 1-dochody'!I32,"")</f>
      </c>
      <c r="J27" s="249">
        <f>IF('Załącznik Nr 1-dochody'!J32&gt;0,'Załącznik Nr 1-dochody'!J32,"")</f>
      </c>
      <c r="K27" s="249">
        <f>IF('Załącznik Nr 1-dochody'!K32&gt;0,'Załącznik Nr 1-dochody'!K32,"")</f>
      </c>
      <c r="L27" s="249">
        <f>IF('Załącznik Nr 1-dochody'!L32&gt;0,'Załącznik Nr 1-dochody'!L32,"")</f>
      </c>
      <c r="M27" s="374">
        <f t="shared" si="1"/>
        <v>1.1</v>
      </c>
    </row>
    <row r="28" spans="1:13" ht="51">
      <c r="A28" s="136"/>
      <c r="B28" s="19"/>
      <c r="C28" s="289" t="s">
        <v>77</v>
      </c>
      <c r="D28" s="113" t="s">
        <v>109</v>
      </c>
      <c r="E28" s="249">
        <f>IF('Załącznik Nr 1-dochody'!E33&gt;0,'Załącznik Nr 1-dochody'!E33,"")</f>
        <v>75000</v>
      </c>
      <c r="F28" s="249">
        <f>IF('Załącznik Nr 1-dochody'!F33&gt;0,'Załącznik Nr 1-dochody'!F33,"")</f>
        <v>50000</v>
      </c>
      <c r="G28" s="249">
        <f>IF('Załącznik Nr 1-dochody'!G33&gt;0,'Załącznik Nr 1-dochody'!G33,"")</f>
      </c>
      <c r="H28" s="249">
        <f>IF('Załącznik Nr 1-dochody'!H33&gt;0,'Załącznik Nr 1-dochody'!H33,"")</f>
      </c>
      <c r="I28" s="249">
        <f>IF('Załącznik Nr 1-dochody'!I33&gt;0,'Załącznik Nr 1-dochody'!I33,"")</f>
      </c>
      <c r="J28" s="249">
        <f>IF('Załącznik Nr 1-dochody'!J33&gt;0,'Załącznik Nr 1-dochody'!J33,"")</f>
      </c>
      <c r="K28" s="249">
        <f>IF('Załącznik Nr 1-dochody'!K33&gt;0,'Załącznik Nr 1-dochody'!K33,"")</f>
        <v>50000</v>
      </c>
      <c r="L28" s="249">
        <f>IF('Załącznik Nr 1-dochody'!L33&gt;0,'Załącznik Nr 1-dochody'!L33,"")</f>
      </c>
      <c r="M28" s="374">
        <f t="shared" si="1"/>
        <v>0.6666666666666666</v>
      </c>
    </row>
    <row r="29" spans="1:13" ht="25.5">
      <c r="A29" s="136"/>
      <c r="B29" s="19"/>
      <c r="C29" s="289" t="s">
        <v>304</v>
      </c>
      <c r="D29" s="113" t="s">
        <v>227</v>
      </c>
      <c r="E29" s="249">
        <f>IF('Załącznik Nr 1-dochody'!E34&gt;0,'Załącznik Nr 1-dochody'!E34,"")</f>
        <v>1050000</v>
      </c>
      <c r="F29" s="249">
        <f>IF('Załącznik Nr 1-dochody'!F34&gt;0,'Załącznik Nr 1-dochody'!F34,"")</f>
        <v>700000</v>
      </c>
      <c r="G29" s="249">
        <f>IF('Załącznik Nr 1-dochody'!G34&gt;0,'Załącznik Nr 1-dochody'!G34,"")</f>
        <v>700000</v>
      </c>
      <c r="H29" s="249">
        <f>IF('Załącznik Nr 1-dochody'!H34&gt;0,'Załącznik Nr 1-dochody'!H34,"")</f>
      </c>
      <c r="I29" s="249">
        <f>IF('Załącznik Nr 1-dochody'!I34&gt;0,'Załącznik Nr 1-dochody'!I34,"")</f>
      </c>
      <c r="J29" s="249">
        <f>IF('Załącznik Nr 1-dochody'!J34&gt;0,'Załącznik Nr 1-dochody'!J34,"")</f>
      </c>
      <c r="K29" s="249">
        <f>IF('Załącznik Nr 1-dochody'!K34&gt;0,'Załącznik Nr 1-dochody'!K34,"")</f>
      </c>
      <c r="L29" s="249">
        <f>IF('Załącznik Nr 1-dochody'!L34&gt;0,'Załącznik Nr 1-dochody'!L34,"")</f>
      </c>
      <c r="M29" s="374">
        <f t="shared" si="1"/>
        <v>0.6666666666666666</v>
      </c>
    </row>
    <row r="30" spans="1:13" ht="25.5">
      <c r="A30" s="136"/>
      <c r="B30" s="19"/>
      <c r="C30" s="289" t="s">
        <v>201</v>
      </c>
      <c r="D30" s="113" t="s">
        <v>202</v>
      </c>
      <c r="E30" s="249">
        <f>IF('Załącznik Nr 1-dochody'!E35&gt;0,'Załącznik Nr 1-dochody'!E35,"")</f>
      </c>
      <c r="F30" s="249">
        <f>IF('Załącznik Nr 1-dochody'!F35&gt;0,'Załącznik Nr 1-dochody'!F35,"")</f>
        <v>100000</v>
      </c>
      <c r="G30" s="249">
        <f>IF('Załącznik Nr 1-dochody'!G35&gt;0,'Załącznik Nr 1-dochody'!G35,"")</f>
      </c>
      <c r="H30" s="249">
        <f>IF('Załącznik Nr 1-dochody'!H35&gt;0,'Załącznik Nr 1-dochody'!H35,"")</f>
      </c>
      <c r="I30" s="249">
        <f>IF('Załącznik Nr 1-dochody'!I35&gt;0,'Załącznik Nr 1-dochody'!I35,"")</f>
      </c>
      <c r="J30" s="249">
        <f>IF('Załącznik Nr 1-dochody'!J35&gt;0,'Załącznik Nr 1-dochody'!J35,"")</f>
      </c>
      <c r="K30" s="249">
        <f>IF('Załącznik Nr 1-dochody'!K35&gt;0,'Załącznik Nr 1-dochody'!K35,"")</f>
        <v>100000</v>
      </c>
      <c r="L30" s="249">
        <f>IF('Załącznik Nr 1-dochody'!L35&gt;0,'Załącznik Nr 1-dochody'!L35,"")</f>
      </c>
      <c r="M30" s="374"/>
    </row>
    <row r="31" spans="1:13" ht="25.5" customHeight="1">
      <c r="A31" s="136"/>
      <c r="B31" s="19"/>
      <c r="C31" s="289" t="s">
        <v>94</v>
      </c>
      <c r="D31" s="113" t="s">
        <v>110</v>
      </c>
      <c r="E31" s="249">
        <f>IF('Załącznik Nr 1-dochody'!E36&gt;0,'Załącznik Nr 1-dochody'!E36,"")</f>
        <v>20000</v>
      </c>
      <c r="F31" s="249">
        <f>IF('Załącznik Nr 1-dochody'!F36&gt;0,'Załącznik Nr 1-dochody'!F36,"")</f>
        <v>20000</v>
      </c>
      <c r="G31" s="249">
        <f>IF('Załącznik Nr 1-dochody'!G36&gt;0,'Załącznik Nr 1-dochody'!G36,"")</f>
        <v>20000</v>
      </c>
      <c r="H31" s="249">
        <f>IF('Załącznik Nr 1-dochody'!H36&gt;0,'Załącznik Nr 1-dochody'!H36,"")</f>
      </c>
      <c r="I31" s="249">
        <f>IF('Załącznik Nr 1-dochody'!I36&gt;0,'Załącznik Nr 1-dochody'!I36,"")</f>
      </c>
      <c r="J31" s="249">
        <f>IF('Załącznik Nr 1-dochody'!J36&gt;0,'Załącznik Nr 1-dochody'!J36,"")</f>
      </c>
      <c r="K31" s="249">
        <f>IF('Załącznik Nr 1-dochody'!K36&gt;0,'Załącznik Nr 1-dochody'!K36,"")</f>
      </c>
      <c r="L31" s="249">
        <f>IF('Załącznik Nr 1-dochody'!L36&gt;0,'Załącznik Nr 1-dochody'!L36,"")</f>
      </c>
      <c r="M31" s="374">
        <f t="shared" si="1"/>
        <v>1</v>
      </c>
    </row>
    <row r="32" spans="1:13" ht="12.75">
      <c r="A32" s="162">
        <v>710</v>
      </c>
      <c r="B32" s="159"/>
      <c r="C32" s="290" t="s">
        <v>15</v>
      </c>
      <c r="D32" s="299"/>
      <c r="E32" s="344">
        <f aca="true" t="shared" si="7" ref="E32:J32">SUM(E33)</f>
        <v>5500</v>
      </c>
      <c r="F32" s="344">
        <f t="shared" si="7"/>
        <v>0</v>
      </c>
      <c r="G32" s="344">
        <f t="shared" si="7"/>
        <v>0</v>
      </c>
      <c r="H32" s="344">
        <f t="shared" si="7"/>
        <v>0</v>
      </c>
      <c r="I32" s="344">
        <f t="shared" si="7"/>
        <v>0</v>
      </c>
      <c r="J32" s="344">
        <f t="shared" si="7"/>
        <v>0</v>
      </c>
      <c r="K32" s="361"/>
      <c r="L32" s="361"/>
      <c r="M32" s="374">
        <f t="shared" si="1"/>
        <v>0</v>
      </c>
    </row>
    <row r="33" spans="1:13" ht="12.75">
      <c r="A33" s="136"/>
      <c r="B33" s="155">
        <v>71035</v>
      </c>
      <c r="C33" s="287" t="s">
        <v>191</v>
      </c>
      <c r="D33" s="156"/>
      <c r="E33" s="245">
        <f>SUM(E34)</f>
        <v>5500</v>
      </c>
      <c r="F33" s="245">
        <f>SUM(F34)</f>
        <v>0</v>
      </c>
      <c r="G33" s="245">
        <f>SUM(G34)</f>
        <v>0</v>
      </c>
      <c r="H33" s="245"/>
      <c r="I33" s="245">
        <f>SUM(I34)</f>
        <v>0</v>
      </c>
      <c r="J33" s="245">
        <f>SUM(J34)</f>
        <v>0</v>
      </c>
      <c r="K33" s="353"/>
      <c r="L33" s="353"/>
      <c r="M33" s="374">
        <f t="shared" si="1"/>
        <v>0</v>
      </c>
    </row>
    <row r="34" spans="1:13" ht="63.75">
      <c r="A34" s="136"/>
      <c r="B34" s="19"/>
      <c r="C34" s="285" t="s">
        <v>192</v>
      </c>
      <c r="D34" s="113" t="s">
        <v>184</v>
      </c>
      <c r="E34" s="249">
        <f>IF('Załącznik Nr 1-dochody'!E48&gt;0,'Załącznik Nr 1-dochody'!E48,"")</f>
        <v>5500</v>
      </c>
      <c r="F34" s="249">
        <f>IF('Załącznik Nr 1-dochody'!F48&gt;0,'Załącznik Nr 1-dochody'!F48,"")</f>
      </c>
      <c r="G34" s="249">
        <f>IF('Załącznik Nr 1-dochody'!G48&gt;0,'Załącznik Nr 1-dochody'!G48,"")</f>
      </c>
      <c r="H34" s="249"/>
      <c r="I34" s="249">
        <f>IF('Załącznik Nr 1-dochody'!I48&gt;0,'Załącznik Nr 1-dochody'!I48,"")</f>
      </c>
      <c r="J34" s="249">
        <f>IF('Załącznik Nr 1-dochody'!J48&gt;0,'Załącznik Nr 1-dochody'!J48,"")</f>
      </c>
      <c r="K34" s="360"/>
      <c r="L34" s="360"/>
      <c r="M34" s="374"/>
    </row>
    <row r="35" spans="1:13" ht="21" customHeight="1">
      <c r="A35" s="137">
        <v>750</v>
      </c>
      <c r="B35" s="97"/>
      <c r="C35" s="286" t="s">
        <v>19</v>
      </c>
      <c r="D35" s="96"/>
      <c r="E35" s="237">
        <f>SUM(E36+E39+E44)</f>
        <v>920146</v>
      </c>
      <c r="F35" s="237">
        <f aca="true" t="shared" si="8" ref="F35:L35">SUM(F36+F39+F44)</f>
        <v>955000</v>
      </c>
      <c r="G35" s="237">
        <f t="shared" si="8"/>
        <v>446000</v>
      </c>
      <c r="H35" s="237">
        <f t="shared" si="8"/>
        <v>0</v>
      </c>
      <c r="I35" s="237">
        <f t="shared" si="8"/>
        <v>509000</v>
      </c>
      <c r="J35" s="237">
        <f t="shared" si="8"/>
        <v>0</v>
      </c>
      <c r="K35" s="237">
        <f t="shared" si="8"/>
        <v>0</v>
      </c>
      <c r="L35" s="237">
        <f t="shared" si="8"/>
        <v>0</v>
      </c>
      <c r="M35" s="374">
        <f t="shared" si="1"/>
        <v>1.0378787714123627</v>
      </c>
    </row>
    <row r="36" spans="1:13" s="3" customFormat="1" ht="18" customHeight="1">
      <c r="A36" s="135"/>
      <c r="B36" s="106">
        <v>75011</v>
      </c>
      <c r="C36" s="287" t="s">
        <v>20</v>
      </c>
      <c r="D36" s="100"/>
      <c r="E36" s="247">
        <f>SUM(E37:E38)</f>
        <v>505000</v>
      </c>
      <c r="F36" s="247">
        <f>SUM(F37:F38)</f>
        <v>524000</v>
      </c>
      <c r="G36" s="247">
        <f>SUM(G37:G38)</f>
        <v>15000</v>
      </c>
      <c r="H36" s="247"/>
      <c r="I36" s="247">
        <f>SUM(I37:I38)</f>
        <v>509000</v>
      </c>
      <c r="J36" s="247">
        <f>SUM(J37:J38)</f>
        <v>0</v>
      </c>
      <c r="K36" s="248"/>
      <c r="L36" s="248"/>
      <c r="M36" s="374">
        <f t="shared" si="1"/>
        <v>1.0376237623762377</v>
      </c>
    </row>
    <row r="37" spans="1:13" ht="51" customHeight="1">
      <c r="A37" s="136"/>
      <c r="B37" s="19"/>
      <c r="C37" s="285" t="s">
        <v>80</v>
      </c>
      <c r="D37" s="113" t="s">
        <v>115</v>
      </c>
      <c r="E37" s="249">
        <f>IF('Załącznik Nr 1-dochody'!E51&gt;0,'Załącznik Nr 1-dochody'!E51,"")</f>
        <v>497000</v>
      </c>
      <c r="F37" s="249">
        <f>IF('Załącznik Nr 1-dochody'!F51&gt;0,'Załącznik Nr 1-dochody'!F51,"")</f>
        <v>509000</v>
      </c>
      <c r="G37" s="249">
        <f>IF('Załącznik Nr 1-dochody'!G51&gt;0,'Załącznik Nr 1-dochody'!G51,"")</f>
      </c>
      <c r="H37" s="249"/>
      <c r="I37" s="249">
        <f>IF('Załącznik Nr 1-dochody'!I51&gt;0,'Załącznik Nr 1-dochody'!I51,"")</f>
        <v>509000</v>
      </c>
      <c r="J37" s="249">
        <f>IF('Załącznik Nr 1-dochody'!J51&gt;0,'Załącznik Nr 1-dochody'!J51,"")</f>
      </c>
      <c r="K37" s="360"/>
      <c r="L37" s="360"/>
      <c r="M37" s="374">
        <f t="shared" si="1"/>
        <v>1.0241448692152917</v>
      </c>
    </row>
    <row r="38" spans="1:13" ht="51">
      <c r="A38" s="136"/>
      <c r="B38" s="19"/>
      <c r="C38" s="289" t="s">
        <v>197</v>
      </c>
      <c r="D38" s="113" t="s">
        <v>112</v>
      </c>
      <c r="E38" s="249">
        <f>IF('Załącznik Nr 1-dochody'!E53&gt;0,'Załącznik Nr 1-dochody'!E53,"")</f>
        <v>8000</v>
      </c>
      <c r="F38" s="249">
        <f>IF('Załącznik Nr 1-dochody'!F53&gt;0,'Załącznik Nr 1-dochody'!F53,"")</f>
        <v>15000</v>
      </c>
      <c r="G38" s="249">
        <f>IF('Załącznik Nr 1-dochody'!G53&gt;0,'Załącznik Nr 1-dochody'!G53,"")</f>
        <v>15000</v>
      </c>
      <c r="H38" s="249"/>
      <c r="I38" s="249">
        <f>IF('Załącznik Nr 1-dochody'!I53&gt;0,'Załącznik Nr 1-dochody'!I53,"")</f>
      </c>
      <c r="J38" s="249"/>
      <c r="K38" s="360"/>
      <c r="L38" s="360"/>
      <c r="M38" s="374">
        <f t="shared" si="1"/>
        <v>1.875</v>
      </c>
    </row>
    <row r="39" spans="1:13" s="3" customFormat="1" ht="27.75" customHeight="1">
      <c r="A39" s="135"/>
      <c r="B39" s="106">
        <v>75023</v>
      </c>
      <c r="C39" s="287" t="s">
        <v>68</v>
      </c>
      <c r="D39" s="100"/>
      <c r="E39" s="247">
        <f>SUM(E40:E43)</f>
        <v>358000</v>
      </c>
      <c r="F39" s="247">
        <f>SUM(F40:F43)</f>
        <v>431000</v>
      </c>
      <c r="G39" s="247">
        <f>SUM(G40:G43)</f>
        <v>431000</v>
      </c>
      <c r="H39" s="247"/>
      <c r="I39" s="247">
        <f>SUM(I40:I43)</f>
        <v>0</v>
      </c>
      <c r="J39" s="247">
        <f>SUM(J40:J43)</f>
        <v>0</v>
      </c>
      <c r="K39" s="248"/>
      <c r="L39" s="248"/>
      <c r="M39" s="374">
        <f t="shared" si="1"/>
        <v>1.2039106145251397</v>
      </c>
    </row>
    <row r="40" spans="1:13" ht="15.75" customHeight="1">
      <c r="A40" s="136"/>
      <c r="B40" s="19"/>
      <c r="C40" s="289" t="s">
        <v>14</v>
      </c>
      <c r="D40" s="113" t="s">
        <v>107</v>
      </c>
      <c r="E40" s="249">
        <f>IF('Załącznik Nr 1-dochody'!E55&gt;0,'Załącznik Nr 1-dochody'!E55,"")</f>
        <v>19000</v>
      </c>
      <c r="F40" s="249">
        <f>IF('Załącznik Nr 1-dochody'!F55&gt;0,'Załącznik Nr 1-dochody'!F55,"")</f>
        <v>4000</v>
      </c>
      <c r="G40" s="249">
        <f>IF('Załącznik Nr 1-dochody'!G55&gt;0,'Załącznik Nr 1-dochody'!G55,"")</f>
        <v>4000</v>
      </c>
      <c r="H40" s="249"/>
      <c r="I40" s="249">
        <f>IF('Załącznik Nr 1-dochody'!I55&gt;0,'Załącznik Nr 1-dochody'!I55,"")</f>
      </c>
      <c r="J40" s="249">
        <f>IF('Załącznik Nr 1-dochody'!J55&gt;0,'Załącznik Nr 1-dochody'!J55,"")</f>
      </c>
      <c r="K40" s="360"/>
      <c r="L40" s="360"/>
      <c r="M40" s="374">
        <f t="shared" si="1"/>
        <v>0.21052631578947367</v>
      </c>
    </row>
    <row r="41" spans="1:13" ht="76.5" customHeight="1">
      <c r="A41" s="136"/>
      <c r="B41" s="19"/>
      <c r="C41" s="289" t="s">
        <v>96</v>
      </c>
      <c r="D41" s="113" t="s">
        <v>108</v>
      </c>
      <c r="E41" s="249">
        <f>IF('Załącznik Nr 1-dochody'!E56&gt;0,'Załącznik Nr 1-dochody'!E56,"")</f>
        <v>34000</v>
      </c>
      <c r="F41" s="249">
        <f>IF('Załącznik Nr 1-dochody'!F56&gt;0,'Załącznik Nr 1-dochody'!F56,"")</f>
        <v>26000</v>
      </c>
      <c r="G41" s="249">
        <f>IF('Załącznik Nr 1-dochody'!G56&gt;0,'Załącznik Nr 1-dochody'!G56,"")</f>
        <v>26000</v>
      </c>
      <c r="H41" s="249"/>
      <c r="I41" s="249">
        <f>IF('Załącznik Nr 1-dochody'!I56&gt;0,'Załącznik Nr 1-dochody'!I56,"")</f>
      </c>
      <c r="J41" s="249">
        <f>IF('Załącznik Nr 1-dochody'!J56&gt;0,'Załącznik Nr 1-dochody'!J56,"")</f>
      </c>
      <c r="K41" s="360"/>
      <c r="L41" s="360"/>
      <c r="M41" s="374">
        <f t="shared" si="1"/>
        <v>0.7647058823529411</v>
      </c>
    </row>
    <row r="42" spans="1:13" ht="13.5" customHeight="1">
      <c r="A42" s="136"/>
      <c r="B42" s="19"/>
      <c r="C42" s="289" t="s">
        <v>4</v>
      </c>
      <c r="D42" s="113" t="s">
        <v>117</v>
      </c>
      <c r="E42" s="249">
        <f>IF('Załącznik Nr 1-dochody'!E57&gt;0,'Załącznik Nr 1-dochody'!E57,"")</f>
        <v>300000</v>
      </c>
      <c r="F42" s="249">
        <f>IF('Załącznik Nr 1-dochody'!F57&gt;0,'Załącznik Nr 1-dochody'!F57,"")</f>
        <v>400000</v>
      </c>
      <c r="G42" s="249">
        <f>IF('Załącznik Nr 1-dochody'!G57&gt;0,'Załącznik Nr 1-dochody'!G57,"")</f>
        <v>400000</v>
      </c>
      <c r="H42" s="249"/>
      <c r="I42" s="249">
        <f>IF('Załącznik Nr 1-dochody'!I57&gt;0,'Załącznik Nr 1-dochody'!I57,"")</f>
      </c>
      <c r="J42" s="249">
        <f>IF('Załącznik Nr 1-dochody'!J57&gt;0,'Załącznik Nr 1-dochody'!J57,"")</f>
      </c>
      <c r="K42" s="360"/>
      <c r="L42" s="360"/>
      <c r="M42" s="374">
        <f t="shared" si="1"/>
        <v>1.3333333333333333</v>
      </c>
    </row>
    <row r="43" spans="1:13" ht="13.5" customHeight="1">
      <c r="A43" s="136"/>
      <c r="B43" s="19"/>
      <c r="C43" s="289" t="s">
        <v>10</v>
      </c>
      <c r="D43" s="113" t="s">
        <v>105</v>
      </c>
      <c r="E43" s="249">
        <f>IF('Załącznik Nr 1-dochody'!E58&gt;0,'Załącznik Nr 1-dochody'!E58,"")</f>
        <v>5000</v>
      </c>
      <c r="F43" s="249">
        <f>IF('Załącznik Nr 1-dochody'!F58&gt;0,'Załącznik Nr 1-dochody'!F58,"")</f>
        <v>1000</v>
      </c>
      <c r="G43" s="249">
        <f>IF('Załącznik Nr 1-dochody'!G58&gt;0,'Załącznik Nr 1-dochody'!G58,"")</f>
        <v>1000</v>
      </c>
      <c r="H43" s="249"/>
      <c r="I43" s="249">
        <f>IF('Załącznik Nr 1-dochody'!I58&gt;0,'Załącznik Nr 1-dochody'!I58,"")</f>
      </c>
      <c r="J43" s="249">
        <f>IF('Załącznik Nr 1-dochody'!J58&gt;0,'Załącznik Nr 1-dochody'!J58,"")</f>
      </c>
      <c r="K43" s="360"/>
      <c r="L43" s="360"/>
      <c r="M43" s="374">
        <f t="shared" si="1"/>
        <v>0.2</v>
      </c>
    </row>
    <row r="44" spans="1:13" ht="63.75">
      <c r="A44" s="136"/>
      <c r="B44" s="130" t="s">
        <v>275</v>
      </c>
      <c r="C44" s="295" t="s">
        <v>276</v>
      </c>
      <c r="D44" s="156"/>
      <c r="E44" s="245">
        <f>SUM(E45)</f>
        <v>57146</v>
      </c>
      <c r="F44" s="245">
        <f aca="true" t="shared" si="9" ref="F44:L44">SUM(F45)</f>
        <v>0</v>
      </c>
      <c r="G44" s="245">
        <f t="shared" si="9"/>
        <v>0</v>
      </c>
      <c r="H44" s="245">
        <f t="shared" si="9"/>
        <v>0</v>
      </c>
      <c r="I44" s="245">
        <f t="shared" si="9"/>
        <v>0</v>
      </c>
      <c r="J44" s="245">
        <f t="shared" si="9"/>
        <v>0</v>
      </c>
      <c r="K44" s="245">
        <f t="shared" si="9"/>
        <v>0</v>
      </c>
      <c r="L44" s="245">
        <f t="shared" si="9"/>
        <v>0</v>
      </c>
      <c r="M44" s="374">
        <f t="shared" si="1"/>
        <v>0</v>
      </c>
    </row>
    <row r="45" spans="1:13" ht="63.75">
      <c r="A45" s="136"/>
      <c r="B45" s="328"/>
      <c r="C45" s="293" t="s">
        <v>277</v>
      </c>
      <c r="D45" s="235" t="s">
        <v>278</v>
      </c>
      <c r="E45" s="249">
        <f>IF('Załącznik Nr 1-dochody'!E62&gt;0,'Załącznik Nr 1-dochody'!E62,"")</f>
        <v>57146</v>
      </c>
      <c r="F45" s="249">
        <f>IF('Załącznik Nr 1-dochody'!F62&gt;0,'Załącznik Nr 1-dochody'!F62,"")</f>
      </c>
      <c r="G45" s="249">
        <f>IF('Załącznik Nr 1-dochody'!G62&gt;0,'Załącznik Nr 1-dochody'!G62,"")</f>
      </c>
      <c r="H45" s="249">
        <f>IF('Załącznik Nr 1-dochody'!H62&gt;0,'Załącznik Nr 1-dochody'!H62,"")</f>
      </c>
      <c r="I45" s="249">
        <f>IF('Załącznik Nr 1-dochody'!I62&gt;0,'Załącznik Nr 1-dochody'!I62,"")</f>
      </c>
      <c r="J45" s="249">
        <f>IF('Załącznik Nr 1-dochody'!J62&gt;0,'Załącznik Nr 1-dochody'!J62,"")</f>
      </c>
      <c r="K45" s="249">
        <f>IF('Załącznik Nr 1-dochody'!K62&gt;0,'Załącznik Nr 1-dochody'!K62,"")</f>
      </c>
      <c r="L45" s="249">
        <f>IF('Załącznik Nr 1-dochody'!L62&gt;0,'Załącznik Nr 1-dochody'!L62,"")</f>
      </c>
      <c r="M45" s="374"/>
    </row>
    <row r="46" spans="1:13" s="1" customFormat="1" ht="45">
      <c r="A46" s="137">
        <v>751</v>
      </c>
      <c r="B46" s="97"/>
      <c r="C46" s="286" t="s">
        <v>23</v>
      </c>
      <c r="D46" s="96"/>
      <c r="E46" s="237">
        <f>SUM(E47+E49)</f>
        <v>76087</v>
      </c>
      <c r="F46" s="237">
        <f aca="true" t="shared" si="10" ref="F46:L46">SUM(F47+F49)</f>
        <v>10256</v>
      </c>
      <c r="G46" s="237">
        <f t="shared" si="10"/>
        <v>0</v>
      </c>
      <c r="H46" s="237">
        <f t="shared" si="10"/>
        <v>0</v>
      </c>
      <c r="I46" s="237">
        <f t="shared" si="10"/>
        <v>10256</v>
      </c>
      <c r="J46" s="237">
        <f t="shared" si="10"/>
        <v>0</v>
      </c>
      <c r="K46" s="237">
        <f t="shared" si="10"/>
        <v>0</v>
      </c>
      <c r="L46" s="237">
        <f t="shared" si="10"/>
        <v>0</v>
      </c>
      <c r="M46" s="374">
        <f t="shared" si="1"/>
        <v>0.1347930658325338</v>
      </c>
    </row>
    <row r="47" spans="1:13" s="3" customFormat="1" ht="25.5">
      <c r="A47" s="135"/>
      <c r="B47" s="106">
        <v>75101</v>
      </c>
      <c r="C47" s="287" t="s">
        <v>69</v>
      </c>
      <c r="D47" s="100"/>
      <c r="E47" s="345">
        <f>SUM(E48)</f>
        <v>7882</v>
      </c>
      <c r="F47" s="345">
        <f>SUM(F48)</f>
        <v>10256</v>
      </c>
      <c r="G47" s="345">
        <f>SUM(G48)</f>
        <v>0</v>
      </c>
      <c r="H47" s="345"/>
      <c r="I47" s="345">
        <f>SUM(I48)</f>
        <v>10256</v>
      </c>
      <c r="J47" s="345">
        <f>SUM(J48)</f>
        <v>0</v>
      </c>
      <c r="K47" s="362"/>
      <c r="L47" s="362"/>
      <c r="M47" s="374">
        <f t="shared" si="1"/>
        <v>1.301192590713017</v>
      </c>
    </row>
    <row r="48" spans="1:13" s="3" customFormat="1" ht="51" customHeight="1">
      <c r="A48" s="135"/>
      <c r="B48" s="109"/>
      <c r="C48" s="285" t="s">
        <v>80</v>
      </c>
      <c r="D48" s="160" t="s">
        <v>115</v>
      </c>
      <c r="E48" s="249">
        <f>IF('Załącznik Nr 1-dochody'!E67&gt;0,'Załącznik Nr 1-dochody'!E67,"")</f>
        <v>7882</v>
      </c>
      <c r="F48" s="249">
        <f>IF('Załącznik Nr 1-dochody'!F67&gt;0,'Załącznik Nr 1-dochody'!F67,"")</f>
        <v>10256</v>
      </c>
      <c r="G48" s="249"/>
      <c r="H48" s="249"/>
      <c r="I48" s="249">
        <f>IF('Załącznik Nr 1-dochody'!I67&gt;0,'Załącznik Nr 1-dochody'!I67,"")</f>
        <v>10256</v>
      </c>
      <c r="J48" s="249">
        <f>IF('Załącznik Nr 1-dochody'!J67&gt;0,'Załącznik Nr 1-dochody'!J67,"")</f>
      </c>
      <c r="K48" s="360"/>
      <c r="L48" s="360"/>
      <c r="M48" s="374">
        <f t="shared" si="1"/>
        <v>1.301192590713017</v>
      </c>
    </row>
    <row r="49" spans="1:13" s="3" customFormat="1" ht="78.75">
      <c r="A49" s="135"/>
      <c r="B49" s="331">
        <v>75109</v>
      </c>
      <c r="C49" s="311" t="s">
        <v>276</v>
      </c>
      <c r="D49" s="125"/>
      <c r="E49" s="245">
        <f>SUM(E50)</f>
        <v>68205</v>
      </c>
      <c r="F49" s="245">
        <f aca="true" t="shared" si="11" ref="F49:L49">SUM(F50)</f>
        <v>0</v>
      </c>
      <c r="G49" s="245">
        <f t="shared" si="11"/>
        <v>0</v>
      </c>
      <c r="H49" s="245">
        <f t="shared" si="11"/>
        <v>0</v>
      </c>
      <c r="I49" s="245">
        <f t="shared" si="11"/>
        <v>0</v>
      </c>
      <c r="J49" s="245">
        <f t="shared" si="11"/>
        <v>0</v>
      </c>
      <c r="K49" s="245">
        <f t="shared" si="11"/>
        <v>0</v>
      </c>
      <c r="L49" s="245">
        <f t="shared" si="11"/>
        <v>0</v>
      </c>
      <c r="M49" s="374">
        <f t="shared" si="1"/>
        <v>0</v>
      </c>
    </row>
    <row r="50" spans="1:13" s="3" customFormat="1" ht="63.75">
      <c r="A50" s="135"/>
      <c r="B50" s="332"/>
      <c r="C50" s="292" t="s">
        <v>80</v>
      </c>
      <c r="D50" s="160" t="s">
        <v>115</v>
      </c>
      <c r="E50" s="249">
        <f>IF('Załącznik Nr 1-dochody'!E69&gt;0,'Załącznik Nr 1-dochody'!E69,"")</f>
        <v>68205</v>
      </c>
      <c r="F50" s="249">
        <f>IF('Załącznik Nr 1-dochody'!F69&gt;0,'Załącznik Nr 1-dochody'!F69,"")</f>
      </c>
      <c r="G50" s="249">
        <f>IF('Załącznik Nr 1-dochody'!G69&gt;0,'Załącznik Nr 1-dochody'!G69,"")</f>
      </c>
      <c r="H50" s="249">
        <f>IF('Załącznik Nr 1-dochody'!H69&gt;0,'Załącznik Nr 1-dochody'!H69,"")</f>
      </c>
      <c r="I50" s="249">
        <f>IF('Załącznik Nr 1-dochody'!I69&gt;0,'Załącznik Nr 1-dochody'!I69,"")</f>
      </c>
      <c r="J50" s="249">
        <f>IF('Załącznik Nr 1-dochody'!J69&gt;0,'Załącznik Nr 1-dochody'!J69,"")</f>
      </c>
      <c r="K50" s="249">
        <f>IF('Załącznik Nr 1-dochody'!K69&gt;0,'Załącznik Nr 1-dochody'!K69,"")</f>
      </c>
      <c r="L50" s="249">
        <f>IF('Załącznik Nr 1-dochody'!L69&gt;0,'Załącznik Nr 1-dochody'!L69,"")</f>
      </c>
      <c r="M50" s="374"/>
    </row>
    <row r="51" spans="1:13" s="1" customFormat="1" ht="30">
      <c r="A51" s="137">
        <v>754</v>
      </c>
      <c r="B51" s="97"/>
      <c r="C51" s="286" t="s">
        <v>24</v>
      </c>
      <c r="D51" s="96"/>
      <c r="E51" s="237">
        <f>SUM(E52+E54)</f>
        <v>163899</v>
      </c>
      <c r="F51" s="237">
        <f aca="true" t="shared" si="12" ref="F51:L51">SUM(F52+F54)</f>
        <v>150000</v>
      </c>
      <c r="G51" s="237">
        <f t="shared" si="12"/>
        <v>150000</v>
      </c>
      <c r="H51" s="237">
        <f t="shared" si="12"/>
        <v>0</v>
      </c>
      <c r="I51" s="237">
        <f t="shared" si="12"/>
        <v>0</v>
      </c>
      <c r="J51" s="237">
        <f t="shared" si="12"/>
        <v>0</v>
      </c>
      <c r="K51" s="237">
        <f t="shared" si="12"/>
        <v>0</v>
      </c>
      <c r="L51" s="237">
        <f t="shared" si="12"/>
        <v>0</v>
      </c>
      <c r="M51" s="374">
        <f t="shared" si="1"/>
        <v>0.915197774239013</v>
      </c>
    </row>
    <row r="52" spans="1:13" s="3" customFormat="1" ht="12.75">
      <c r="A52" s="135"/>
      <c r="B52" s="106">
        <v>75416</v>
      </c>
      <c r="C52" s="287" t="s">
        <v>26</v>
      </c>
      <c r="D52" s="100"/>
      <c r="E52" s="247">
        <f>SUM(E53)</f>
        <v>150000</v>
      </c>
      <c r="F52" s="247">
        <f>SUM(F53)</f>
        <v>150000</v>
      </c>
      <c r="G52" s="247">
        <f>SUM(G53)</f>
        <v>150000</v>
      </c>
      <c r="H52" s="247"/>
      <c r="I52" s="247">
        <f>SUM(I53)</f>
        <v>0</v>
      </c>
      <c r="J52" s="247">
        <f>SUM(J53)</f>
        <v>0</v>
      </c>
      <c r="K52" s="248"/>
      <c r="L52" s="248"/>
      <c r="M52" s="374">
        <f t="shared" si="1"/>
        <v>1</v>
      </c>
    </row>
    <row r="53" spans="1:13" ht="25.5">
      <c r="A53" s="136"/>
      <c r="B53" s="19"/>
      <c r="C53" s="289" t="s">
        <v>79</v>
      </c>
      <c r="D53" s="113" t="s">
        <v>114</v>
      </c>
      <c r="E53" s="249">
        <f>IF('Załącznik Nr 1-dochody'!E77&gt;0,'Załącznik Nr 1-dochody'!E77,"")</f>
        <v>150000</v>
      </c>
      <c r="F53" s="249">
        <f>IF('Załącznik Nr 1-dochody'!F77&gt;0,'Załącznik Nr 1-dochody'!F77,"")</f>
        <v>150000</v>
      </c>
      <c r="G53" s="249">
        <f>IF('Załącznik Nr 1-dochody'!G77&gt;0,'Załącznik Nr 1-dochody'!G77,"")</f>
        <v>150000</v>
      </c>
      <c r="H53" s="249"/>
      <c r="I53" s="249">
        <f>IF('Załącznik Nr 1-dochody'!I77&gt;0,'Załącznik Nr 1-dochody'!I77,"")</f>
      </c>
      <c r="J53" s="249">
        <f>IF('Załącznik Nr 1-dochody'!J77&gt;0,'Załącznik Nr 1-dochody'!J77,"")</f>
      </c>
      <c r="K53" s="360"/>
      <c r="L53" s="360"/>
      <c r="M53" s="374">
        <f t="shared" si="1"/>
        <v>1</v>
      </c>
    </row>
    <row r="54" spans="1:13" ht="14.25">
      <c r="A54" s="136"/>
      <c r="B54" s="329">
        <v>75495</v>
      </c>
      <c r="C54" s="291" t="s">
        <v>5</v>
      </c>
      <c r="D54" s="156"/>
      <c r="E54" s="245">
        <f>SUM(E55)</f>
        <v>13899</v>
      </c>
      <c r="F54" s="245">
        <f aca="true" t="shared" si="13" ref="F54:L54">SUM(F55)</f>
        <v>0</v>
      </c>
      <c r="G54" s="245">
        <f t="shared" si="13"/>
        <v>0</v>
      </c>
      <c r="H54" s="245">
        <f t="shared" si="13"/>
        <v>0</v>
      </c>
      <c r="I54" s="245">
        <f t="shared" si="13"/>
        <v>0</v>
      </c>
      <c r="J54" s="245">
        <f t="shared" si="13"/>
        <v>0</v>
      </c>
      <c r="K54" s="245">
        <f t="shared" si="13"/>
        <v>0</v>
      </c>
      <c r="L54" s="245">
        <f t="shared" si="13"/>
        <v>0</v>
      </c>
      <c r="M54" s="374"/>
    </row>
    <row r="55" spans="1:13" ht="14.25">
      <c r="A55" s="136"/>
      <c r="B55" s="328"/>
      <c r="C55" s="285" t="s">
        <v>10</v>
      </c>
      <c r="D55" s="113" t="s">
        <v>105</v>
      </c>
      <c r="E55" s="249">
        <f>IF('Załącznik Nr 1-dochody'!E79&gt;0,'Załącznik Nr 1-dochody'!E79,"")</f>
        <v>13899</v>
      </c>
      <c r="F55" s="249">
        <f>IF('Załącznik Nr 1-dochody'!F79&gt;0,'Załącznik Nr 1-dochody'!F79,"")</f>
      </c>
      <c r="G55" s="249">
        <f>IF('Załącznik Nr 1-dochody'!G79&gt;0,'Załącznik Nr 1-dochody'!G79,"")</f>
      </c>
      <c r="H55" s="249">
        <f>IF('Załącznik Nr 1-dochody'!H79&gt;0,'Załącznik Nr 1-dochody'!H79,"")</f>
      </c>
      <c r="I55" s="249">
        <f>IF('Załącznik Nr 1-dochody'!I79&gt;0,'Załącznik Nr 1-dochody'!I79,"")</f>
      </c>
      <c r="J55" s="249">
        <f>IF('Załącznik Nr 1-dochody'!J79&gt;0,'Załącznik Nr 1-dochody'!J79,"")</f>
      </c>
      <c r="K55" s="249">
        <f>IF('Załącznik Nr 1-dochody'!K79&gt;0,'Załącznik Nr 1-dochody'!K79,"")</f>
      </c>
      <c r="L55" s="249">
        <f>IF('Załącznik Nr 1-dochody'!L79&gt;0,'Załącznik Nr 1-dochody'!L79,"")</f>
      </c>
      <c r="M55" s="374"/>
    </row>
    <row r="56" spans="1:13" s="1" customFormat="1" ht="74.25" customHeight="1">
      <c r="A56" s="137">
        <v>756</v>
      </c>
      <c r="B56" s="97"/>
      <c r="C56" s="286" t="s">
        <v>167</v>
      </c>
      <c r="D56" s="96"/>
      <c r="E56" s="237">
        <f>SUM(E57+E60+E66+E77+E81+E83)</f>
        <v>53775664</v>
      </c>
      <c r="F56" s="237">
        <f>SUM(F57+F60+F66+F77+F81+F83)</f>
        <v>56329279</v>
      </c>
      <c r="G56" s="237">
        <f>SUM(G57+G60+G66+G77+G81+G83)</f>
        <v>56115437</v>
      </c>
      <c r="H56" s="237"/>
      <c r="I56" s="237">
        <f>SUM(I57+I60+I66+I77+I81+I83)</f>
        <v>213842</v>
      </c>
      <c r="J56" s="237">
        <f>SUM(J57+J60+J66+J77+J81+J83)</f>
        <v>0</v>
      </c>
      <c r="K56" s="238"/>
      <c r="L56" s="238"/>
      <c r="M56" s="374">
        <f t="shared" si="1"/>
        <v>1.0474864429382034</v>
      </c>
    </row>
    <row r="57" spans="1:13" s="3" customFormat="1" ht="28.5" customHeight="1">
      <c r="A57" s="135"/>
      <c r="B57" s="106">
        <v>75601</v>
      </c>
      <c r="C57" s="287" t="s">
        <v>27</v>
      </c>
      <c r="D57" s="100"/>
      <c r="E57" s="247">
        <f>SUM(E58:E59)</f>
        <v>285000</v>
      </c>
      <c r="F57" s="247">
        <f>SUM(F58:F59)</f>
        <v>305000</v>
      </c>
      <c r="G57" s="247">
        <f>SUM(G58:G59)</f>
        <v>305000</v>
      </c>
      <c r="H57" s="247"/>
      <c r="I57" s="247">
        <f>SUM(I58:I59)</f>
        <v>0</v>
      </c>
      <c r="J57" s="247">
        <f>SUM(J58:J59)</f>
        <v>0</v>
      </c>
      <c r="K57" s="248"/>
      <c r="L57" s="248"/>
      <c r="M57" s="374">
        <f t="shared" si="1"/>
        <v>1.0701754385964912</v>
      </c>
    </row>
    <row r="58" spans="1:13" ht="36.75" customHeight="1">
      <c r="A58" s="136"/>
      <c r="B58" s="19"/>
      <c r="C58" s="289" t="s">
        <v>81</v>
      </c>
      <c r="D58" s="113" t="s">
        <v>120</v>
      </c>
      <c r="E58" s="249">
        <f>IF('Załącznik Nr 1-dochody'!E82&gt;0,'Załącznik Nr 1-dochody'!E82,"")</f>
        <v>280000</v>
      </c>
      <c r="F58" s="249">
        <f>IF('Załącznik Nr 1-dochody'!F82&gt;0,'Załącznik Nr 1-dochody'!F82,"")</f>
        <v>300000</v>
      </c>
      <c r="G58" s="249">
        <f>IF('Załącznik Nr 1-dochody'!G82&gt;0,'Załącznik Nr 1-dochody'!G82,"")</f>
        <v>300000</v>
      </c>
      <c r="H58" s="249"/>
      <c r="I58" s="249">
        <f>IF('Załącznik Nr 1-dochody'!I82&gt;0,'Załącznik Nr 1-dochody'!I82,"")</f>
      </c>
      <c r="J58" s="249">
        <f>IF('Załącznik Nr 1-dochody'!J82&gt;0,'Załącznik Nr 1-dochody'!J82,"")</f>
      </c>
      <c r="K58" s="360"/>
      <c r="L58" s="360"/>
      <c r="M58" s="374">
        <f t="shared" si="1"/>
        <v>1.0714285714285714</v>
      </c>
    </row>
    <row r="59" spans="1:13" ht="25.5">
      <c r="A59" s="136"/>
      <c r="B59" s="19"/>
      <c r="C59" s="289" t="s">
        <v>78</v>
      </c>
      <c r="D59" s="113" t="s">
        <v>110</v>
      </c>
      <c r="E59" s="249">
        <f>IF('Załącznik Nr 1-dochody'!E83&gt;0,'Załącznik Nr 1-dochody'!E83,"")</f>
        <v>5000</v>
      </c>
      <c r="F59" s="249">
        <f>IF('Załącznik Nr 1-dochody'!F83&gt;0,'Załącznik Nr 1-dochody'!F83,"")</f>
        <v>5000</v>
      </c>
      <c r="G59" s="249">
        <f>IF('Załącznik Nr 1-dochody'!G83&gt;0,'Załącznik Nr 1-dochody'!G83,"")</f>
        <v>5000</v>
      </c>
      <c r="H59" s="249"/>
      <c r="I59" s="249">
        <f>IF('Załącznik Nr 1-dochody'!I83&gt;0,'Załącznik Nr 1-dochody'!I83,"")</f>
      </c>
      <c r="J59" s="249">
        <f>IF('Załącznik Nr 1-dochody'!J83&gt;0,'Załącznik Nr 1-dochody'!J83,"")</f>
      </c>
      <c r="K59" s="360"/>
      <c r="L59" s="360"/>
      <c r="M59" s="374">
        <f t="shared" si="1"/>
        <v>1</v>
      </c>
    </row>
    <row r="60" spans="1:13" s="3" customFormat="1" ht="63.75" customHeight="1">
      <c r="A60" s="135"/>
      <c r="B60" s="106">
        <v>75615</v>
      </c>
      <c r="C60" s="287" t="s">
        <v>193</v>
      </c>
      <c r="D60" s="100"/>
      <c r="E60" s="247">
        <f>SUM(E61:E65)</f>
        <v>15520704</v>
      </c>
      <c r="F60" s="247">
        <f>SUM(F61:F65)</f>
        <v>15091089</v>
      </c>
      <c r="G60" s="247">
        <f>SUM(G61:G65)</f>
        <v>14877247</v>
      </c>
      <c r="H60" s="247"/>
      <c r="I60" s="247">
        <f>SUM(I61:I65)</f>
        <v>213842</v>
      </c>
      <c r="J60" s="247">
        <f>SUM(J61:J65)</f>
        <v>0</v>
      </c>
      <c r="K60" s="248"/>
      <c r="L60" s="248"/>
      <c r="M60" s="374">
        <f t="shared" si="1"/>
        <v>0.9723198767272412</v>
      </c>
    </row>
    <row r="61" spans="1:13" ht="15.75" customHeight="1">
      <c r="A61" s="136"/>
      <c r="B61" s="19"/>
      <c r="C61" s="289" t="s">
        <v>28</v>
      </c>
      <c r="D61" s="113" t="s">
        <v>121</v>
      </c>
      <c r="E61" s="249">
        <f>IF('Załącznik Nr 1-dochody'!E85&gt;0,'Załącznik Nr 1-dochody'!E85,"")</f>
        <v>12987102</v>
      </c>
      <c r="F61" s="249">
        <f>IF('Załącznik Nr 1-dochody'!F85&gt;0,'Załącznik Nr 1-dochody'!F85,"")</f>
        <v>13740150</v>
      </c>
      <c r="G61" s="249">
        <f>IF('Załącznik Nr 1-dochody'!G85&gt;0,'Załącznik Nr 1-dochody'!G85,"")</f>
        <v>13740150</v>
      </c>
      <c r="H61" s="249"/>
      <c r="I61" s="249">
        <f>IF('Załącznik Nr 1-dochody'!I85&gt;0,'Załącznik Nr 1-dochody'!I85,"")</f>
      </c>
      <c r="J61" s="249">
        <f>IF('Załącznik Nr 1-dochody'!J85&gt;0,'Załącznik Nr 1-dochody'!J85,"")</f>
      </c>
      <c r="K61" s="360"/>
      <c r="L61" s="360"/>
      <c r="M61" s="374">
        <f t="shared" si="1"/>
        <v>1.0579842985756176</v>
      </c>
    </row>
    <row r="62" spans="1:13" ht="15" customHeight="1">
      <c r="A62" s="136"/>
      <c r="B62" s="19"/>
      <c r="C62" s="289" t="s">
        <v>31</v>
      </c>
      <c r="D62" s="113" t="s">
        <v>124</v>
      </c>
      <c r="E62" s="249">
        <f>IF('Załącznik Nr 1-dochody'!E86&gt;0,'Załącznik Nr 1-dochody'!E86,"")</f>
        <v>59</v>
      </c>
      <c r="F62" s="249">
        <f>IF('Załącznik Nr 1-dochody'!F86&gt;0,'Załącznik Nr 1-dochody'!F86,"")</f>
        <v>97</v>
      </c>
      <c r="G62" s="249">
        <f>IF('Załącznik Nr 1-dochody'!G86&gt;0,'Załącznik Nr 1-dochody'!G86,"")</f>
        <v>97</v>
      </c>
      <c r="H62" s="249"/>
      <c r="I62" s="249">
        <f>IF('Załącznik Nr 1-dochody'!I86&gt;0,'Załącznik Nr 1-dochody'!I86,"")</f>
      </c>
      <c r="J62" s="249">
        <f>IF('Załącznik Nr 1-dochody'!J86&gt;0,'Załącznik Nr 1-dochody'!J86,"")</f>
      </c>
      <c r="K62" s="360"/>
      <c r="L62" s="360"/>
      <c r="M62" s="374">
        <f t="shared" si="1"/>
        <v>1.6440677966101696</v>
      </c>
    </row>
    <row r="63" spans="1:13" ht="15" customHeight="1">
      <c r="A63" s="136"/>
      <c r="B63" s="19"/>
      <c r="C63" s="289" t="s">
        <v>29</v>
      </c>
      <c r="D63" s="113" t="s">
        <v>122</v>
      </c>
      <c r="E63" s="249">
        <f>IF('Załącznik Nr 1-dochody'!E87&gt;0,'Załącznik Nr 1-dochody'!E87,"")</f>
        <v>460097</v>
      </c>
      <c r="F63" s="249">
        <f>IF('Załącznik Nr 1-dochody'!F87&gt;0,'Załącznik Nr 1-dochody'!F87,"")</f>
        <v>477000</v>
      </c>
      <c r="G63" s="249">
        <f>IF('Załącznik Nr 1-dochody'!G87&gt;0,'Załącznik Nr 1-dochody'!G87,"")</f>
        <v>477000</v>
      </c>
      <c r="H63" s="249"/>
      <c r="I63" s="249">
        <f>IF('Załącznik Nr 1-dochody'!I87&gt;0,'Załącznik Nr 1-dochody'!I87,"")</f>
      </c>
      <c r="J63" s="249">
        <f>IF('Załącznik Nr 1-dochody'!J87&gt;0,'Załącznik Nr 1-dochody'!J87,"")</f>
      </c>
      <c r="K63" s="360"/>
      <c r="L63" s="360"/>
      <c r="M63" s="374">
        <f t="shared" si="1"/>
        <v>1.0367379052678023</v>
      </c>
    </row>
    <row r="64" spans="1:13" ht="14.25" customHeight="1">
      <c r="A64" s="136"/>
      <c r="B64" s="19"/>
      <c r="C64" s="289" t="s">
        <v>30</v>
      </c>
      <c r="D64" s="113" t="s">
        <v>123</v>
      </c>
      <c r="E64" s="249">
        <f>IF('Załącznik Nr 1-dochody'!E88&gt;0,'Załącznik Nr 1-dochody'!E88,"")</f>
        <v>1883446</v>
      </c>
      <c r="F64" s="249">
        <f>IF('Załącznik Nr 1-dochody'!F88&gt;0,'Załącznik Nr 1-dochody'!F88,"")</f>
        <v>660000</v>
      </c>
      <c r="G64" s="249">
        <f>IF('Załącznik Nr 1-dochody'!G88&gt;0,'Załącznik Nr 1-dochody'!G88,"")</f>
        <v>660000</v>
      </c>
      <c r="H64" s="249"/>
      <c r="I64" s="249">
        <f>IF('Załącznik Nr 1-dochody'!I88&gt;0,'Załącznik Nr 1-dochody'!I88,"")</f>
      </c>
      <c r="J64" s="249">
        <f>IF('Załącznik Nr 1-dochody'!J88&gt;0,'Załącznik Nr 1-dochody'!J88,"")</f>
      </c>
      <c r="K64" s="360"/>
      <c r="L64" s="360"/>
      <c r="M64" s="374">
        <f t="shared" si="1"/>
        <v>0.3504215146067368</v>
      </c>
    </row>
    <row r="65" spans="1:13" ht="25.5">
      <c r="A65" s="136"/>
      <c r="B65" s="19"/>
      <c r="C65" s="293" t="s">
        <v>283</v>
      </c>
      <c r="D65" s="113" t="s">
        <v>284</v>
      </c>
      <c r="E65" s="249">
        <f>IF('Załącznik Nr 1-dochody'!E89&gt;0,'Załącznik Nr 1-dochody'!E89,"")</f>
        <v>190000</v>
      </c>
      <c r="F65" s="249">
        <f>IF('Załącznik Nr 1-dochody'!F89&gt;0,'Załącznik Nr 1-dochody'!F89,"")</f>
        <v>213842</v>
      </c>
      <c r="G65" s="249">
        <f>IF('Załącznik Nr 1-dochody'!G89&gt;0,'Załącznik Nr 1-dochody'!G89,"")</f>
      </c>
      <c r="H65" s="249"/>
      <c r="I65" s="249">
        <f>IF('Załącznik Nr 1-dochody'!I89&gt;0,'Załącznik Nr 1-dochody'!I89,"")</f>
        <v>213842</v>
      </c>
      <c r="J65" s="249"/>
      <c r="K65" s="360"/>
      <c r="L65" s="360"/>
      <c r="M65" s="374">
        <f t="shared" si="1"/>
        <v>1.1254842105263159</v>
      </c>
    </row>
    <row r="66" spans="1:13" ht="64.5" customHeight="1">
      <c r="A66" s="136"/>
      <c r="B66" s="155">
        <v>75616</v>
      </c>
      <c r="C66" s="287" t="s">
        <v>194</v>
      </c>
      <c r="D66" s="156"/>
      <c r="E66" s="247">
        <f>SUM(E67:E76)</f>
        <v>6670333</v>
      </c>
      <c r="F66" s="247">
        <f>SUM(F67:F76)</f>
        <v>7510850</v>
      </c>
      <c r="G66" s="247">
        <f>SUM(G67:G76)</f>
        <v>7510850</v>
      </c>
      <c r="H66" s="247"/>
      <c r="I66" s="247">
        <f>SUM(I67:I76)</f>
        <v>0</v>
      </c>
      <c r="J66" s="247">
        <f>SUM(J67:J76)</f>
        <v>0</v>
      </c>
      <c r="K66" s="248"/>
      <c r="L66" s="248"/>
      <c r="M66" s="374">
        <f t="shared" si="1"/>
        <v>1.1260082517619434</v>
      </c>
    </row>
    <row r="67" spans="1:13" ht="15" customHeight="1">
      <c r="A67" s="136"/>
      <c r="B67" s="19"/>
      <c r="C67" s="289" t="s">
        <v>28</v>
      </c>
      <c r="D67" s="113" t="s">
        <v>121</v>
      </c>
      <c r="E67" s="249">
        <f>IF('Załącznik Nr 1-dochody'!E91&gt;0,'Załącznik Nr 1-dochody'!E91,"")</f>
        <v>4367983</v>
      </c>
      <c r="F67" s="249">
        <f>IF('Załącznik Nr 1-dochody'!F91&gt;0,'Załącznik Nr 1-dochody'!F91,"")</f>
        <v>4788544</v>
      </c>
      <c r="G67" s="249">
        <f>IF('Załącznik Nr 1-dochody'!G91&gt;0,'Załącznik Nr 1-dochody'!G91,"")</f>
        <v>4788544</v>
      </c>
      <c r="H67" s="249"/>
      <c r="I67" s="249">
        <f>IF('Załącznik Nr 1-dochody'!I91&gt;0,'Załącznik Nr 1-dochody'!I91,"")</f>
      </c>
      <c r="J67" s="249">
        <f>IF('Załącznik Nr 1-dochody'!J91&gt;0,'Załącznik Nr 1-dochody'!J91,"")</f>
      </c>
      <c r="K67" s="360"/>
      <c r="L67" s="360"/>
      <c r="M67" s="374">
        <f t="shared" si="1"/>
        <v>1.0962826549462303</v>
      </c>
    </row>
    <row r="68" spans="1:13" ht="13.5" customHeight="1">
      <c r="A68" s="136"/>
      <c r="B68" s="19"/>
      <c r="C68" s="289" t="s">
        <v>31</v>
      </c>
      <c r="D68" s="113" t="s">
        <v>124</v>
      </c>
      <c r="E68" s="249">
        <f>IF('Załącznik Nr 1-dochody'!E92&gt;0,'Załącznik Nr 1-dochody'!E92,"")</f>
        <v>66618</v>
      </c>
      <c r="F68" s="249">
        <f>IF('Załącznik Nr 1-dochody'!F92&gt;0,'Załącznik Nr 1-dochody'!F92,"")</f>
        <v>95000</v>
      </c>
      <c r="G68" s="249">
        <f>IF('Załącznik Nr 1-dochody'!G92&gt;0,'Załącznik Nr 1-dochody'!G92,"")</f>
        <v>95000</v>
      </c>
      <c r="H68" s="249"/>
      <c r="I68" s="249">
        <f>IF('Załącznik Nr 1-dochody'!I92&gt;0,'Załącznik Nr 1-dochody'!I92,"")</f>
      </c>
      <c r="J68" s="249">
        <f>IF('Załącznik Nr 1-dochody'!J92&gt;0,'Załącznik Nr 1-dochody'!J92,"")</f>
      </c>
      <c r="K68" s="360"/>
      <c r="L68" s="360"/>
      <c r="M68" s="374">
        <f t="shared" si="1"/>
        <v>1.4260410099372542</v>
      </c>
    </row>
    <row r="69" spans="1:13" ht="14.25" customHeight="1">
      <c r="A69" s="136"/>
      <c r="B69" s="19"/>
      <c r="C69" s="289" t="s">
        <v>32</v>
      </c>
      <c r="D69" s="113" t="s">
        <v>125</v>
      </c>
      <c r="E69" s="249">
        <f>IF('Załącznik Nr 1-dochody'!E93&gt;0,'Załącznik Nr 1-dochody'!E93,"")</f>
        <v>300</v>
      </c>
      <c r="F69" s="249">
        <f>IF('Załącznik Nr 1-dochody'!F93&gt;0,'Załącznik Nr 1-dochody'!F93,"")</f>
        <v>306</v>
      </c>
      <c r="G69" s="249">
        <f>IF('Załącznik Nr 1-dochody'!G93&gt;0,'Załącznik Nr 1-dochody'!G93,"")</f>
        <v>306</v>
      </c>
      <c r="H69" s="249"/>
      <c r="I69" s="249">
        <f>IF('Załącznik Nr 1-dochody'!I93&gt;0,'Załącznik Nr 1-dochody'!I93,"")</f>
      </c>
      <c r="J69" s="249">
        <f>IF('Załącznik Nr 1-dochody'!J93&gt;0,'Załącznik Nr 1-dochody'!J93,"")</f>
      </c>
      <c r="K69" s="360"/>
      <c r="L69" s="360"/>
      <c r="M69" s="374">
        <f t="shared" si="1"/>
        <v>1.02</v>
      </c>
    </row>
    <row r="70" spans="1:13" ht="15" customHeight="1">
      <c r="A70" s="136"/>
      <c r="B70" s="19"/>
      <c r="C70" s="289" t="s">
        <v>29</v>
      </c>
      <c r="D70" s="113" t="s">
        <v>122</v>
      </c>
      <c r="E70" s="249">
        <f>IF('Załącznik Nr 1-dochody'!E94&gt;0,'Załącznik Nr 1-dochody'!E94,"")</f>
        <v>841432</v>
      </c>
      <c r="F70" s="249">
        <f>IF('Załącznik Nr 1-dochody'!F94&gt;0,'Załącznik Nr 1-dochody'!F94,"")</f>
        <v>819000</v>
      </c>
      <c r="G70" s="249">
        <f>IF('Załącznik Nr 1-dochody'!G94&gt;0,'Załącznik Nr 1-dochody'!G94,"")</f>
        <v>819000</v>
      </c>
      <c r="H70" s="249"/>
      <c r="I70" s="249">
        <f>IF('Załącznik Nr 1-dochody'!I94&gt;0,'Załącznik Nr 1-dochody'!I94,"")</f>
      </c>
      <c r="J70" s="249">
        <f>IF('Załącznik Nr 1-dochody'!J94&gt;0,'Załącznik Nr 1-dochody'!J94,"")</f>
      </c>
      <c r="K70" s="360"/>
      <c r="L70" s="360"/>
      <c r="M70" s="374">
        <f t="shared" si="1"/>
        <v>0.9733406858783598</v>
      </c>
    </row>
    <row r="71" spans="1:13" ht="13.5" customHeight="1">
      <c r="A71" s="136"/>
      <c r="B71" s="19"/>
      <c r="C71" s="289" t="s">
        <v>33</v>
      </c>
      <c r="D71" s="113" t="s">
        <v>126</v>
      </c>
      <c r="E71" s="249">
        <f>IF('Załącznik Nr 1-dochody'!E95&gt;0,'Załącznik Nr 1-dochody'!E95,"")</f>
        <v>100000</v>
      </c>
      <c r="F71" s="249">
        <f>IF('Załącznik Nr 1-dochody'!F95&gt;0,'Załącznik Nr 1-dochody'!F95,"")</f>
        <v>200000</v>
      </c>
      <c r="G71" s="249">
        <f>IF('Załącznik Nr 1-dochody'!G95&gt;0,'Załącznik Nr 1-dochody'!G95,"")</f>
        <v>200000</v>
      </c>
      <c r="H71" s="249"/>
      <c r="I71" s="249">
        <f>IF('Załącznik Nr 1-dochody'!I95&gt;0,'Załącznik Nr 1-dochody'!I95,"")</f>
      </c>
      <c r="J71" s="249">
        <f>IF('Załącznik Nr 1-dochody'!J95&gt;0,'Załącznik Nr 1-dochody'!J95,"")</f>
      </c>
      <c r="K71" s="360"/>
      <c r="L71" s="360"/>
      <c r="M71" s="374">
        <f t="shared" si="1"/>
        <v>2</v>
      </c>
    </row>
    <row r="72" spans="1:13" ht="16.5" customHeight="1">
      <c r="A72" s="136"/>
      <c r="B72" s="19"/>
      <c r="C72" s="289" t="s">
        <v>82</v>
      </c>
      <c r="D72" s="113" t="s">
        <v>127</v>
      </c>
      <c r="E72" s="249">
        <f>IF('Załącznik Nr 1-dochody'!E96&gt;0,'Załącznik Nr 1-dochody'!E96,"")</f>
        <v>82000</v>
      </c>
      <c r="F72" s="249">
        <f>IF('Załącznik Nr 1-dochody'!F96&gt;0,'Załącznik Nr 1-dochody'!F96,"")</f>
        <v>144000</v>
      </c>
      <c r="G72" s="249">
        <f>IF('Załącznik Nr 1-dochody'!G96&gt;0,'Załącznik Nr 1-dochody'!G96,"")</f>
        <v>144000</v>
      </c>
      <c r="H72" s="249"/>
      <c r="I72" s="249">
        <f>IF('Załącznik Nr 1-dochody'!I96&gt;0,'Załącznik Nr 1-dochody'!I96,"")</f>
      </c>
      <c r="J72" s="249">
        <f>IF('Załącznik Nr 1-dochody'!J96&gt;0,'Załącznik Nr 1-dochody'!J96,"")</f>
      </c>
      <c r="K72" s="360"/>
      <c r="L72" s="360"/>
      <c r="M72" s="374">
        <f t="shared" si="1"/>
        <v>1.7560975609756098</v>
      </c>
    </row>
    <row r="73" spans="1:13" ht="16.5" customHeight="1">
      <c r="A73" s="136"/>
      <c r="B73" s="19"/>
      <c r="C73" s="289" t="s">
        <v>83</v>
      </c>
      <c r="D73" s="113" t="s">
        <v>128</v>
      </c>
      <c r="E73" s="249">
        <f>IF('Załącznik Nr 1-dochody'!E97&gt;0,'Załącznik Nr 1-dochody'!E97,"")</f>
        <v>460000</v>
      </c>
      <c r="F73" s="249">
        <f>IF('Załącznik Nr 1-dochody'!F97&gt;0,'Załącznik Nr 1-dochody'!F97,"")</f>
        <v>460000</v>
      </c>
      <c r="G73" s="249">
        <f>IF('Załącznik Nr 1-dochody'!G97&gt;0,'Załącznik Nr 1-dochody'!G97,"")</f>
        <v>460000</v>
      </c>
      <c r="H73" s="249"/>
      <c r="I73" s="249">
        <f>IF('Załącznik Nr 1-dochody'!I97&gt;0,'Załącznik Nr 1-dochody'!I97,"")</f>
      </c>
      <c r="J73" s="249">
        <f>IF('Załącznik Nr 1-dochody'!J97&gt;0,'Załącznik Nr 1-dochody'!J97,"")</f>
      </c>
      <c r="K73" s="360"/>
      <c r="L73" s="360"/>
      <c r="M73" s="374">
        <f t="shared" si="1"/>
        <v>1</v>
      </c>
    </row>
    <row r="74" spans="1:13" ht="27.75" customHeight="1">
      <c r="A74" s="136"/>
      <c r="B74" s="19"/>
      <c r="C74" s="289" t="s">
        <v>84</v>
      </c>
      <c r="D74" s="113" t="s">
        <v>129</v>
      </c>
      <c r="E74" s="249">
        <f>IF('Załącznik Nr 1-dochody'!E98&gt;0,'Załącznik Nr 1-dochody'!E98,"")</f>
        <v>95000</v>
      </c>
      <c r="F74" s="249">
        <f>IF('Załącznik Nr 1-dochody'!F98&gt;0,'Załącznik Nr 1-dochody'!F98,"")</f>
      </c>
      <c r="G74" s="249">
        <f>IF('Załącznik Nr 1-dochody'!G98&gt;0,'Załącznik Nr 1-dochody'!G98,"")</f>
      </c>
      <c r="H74" s="249"/>
      <c r="I74" s="249">
        <f>IF('Załącznik Nr 1-dochody'!I98&gt;0,'Załącznik Nr 1-dochody'!I98,"")</f>
      </c>
      <c r="J74" s="249">
        <f>IF('Załącznik Nr 1-dochody'!J98&gt;0,'Załącznik Nr 1-dochody'!J98,"")</f>
      </c>
      <c r="K74" s="360"/>
      <c r="L74" s="360"/>
      <c r="M74" s="374"/>
    </row>
    <row r="75" spans="1:13" ht="17.25" customHeight="1">
      <c r="A75" s="136"/>
      <c r="B75" s="19"/>
      <c r="C75" s="289" t="s">
        <v>30</v>
      </c>
      <c r="D75" s="113" t="s">
        <v>123</v>
      </c>
      <c r="E75" s="249">
        <f>IF('Załącznik Nr 1-dochody'!E99&gt;0,'Załącznik Nr 1-dochody'!E99,"")</f>
        <v>653000</v>
      </c>
      <c r="F75" s="249">
        <f>IF('Załącznik Nr 1-dochody'!F99&gt;0,'Załącznik Nr 1-dochody'!F99,"")</f>
        <v>1000000</v>
      </c>
      <c r="G75" s="249">
        <f>IF('Załącznik Nr 1-dochody'!G99&gt;0,'Załącznik Nr 1-dochody'!G99,"")</f>
        <v>1000000</v>
      </c>
      <c r="H75" s="249"/>
      <c r="I75" s="249">
        <f>IF('Załącznik Nr 1-dochody'!I99&gt;0,'Załącznik Nr 1-dochody'!I99,"")</f>
      </c>
      <c r="J75" s="249">
        <f>IF('Załącznik Nr 1-dochody'!J99&gt;0,'Załącznik Nr 1-dochody'!J99,"")</f>
      </c>
      <c r="K75" s="360"/>
      <c r="L75" s="360"/>
      <c r="M75" s="374">
        <f t="shared" si="1"/>
        <v>1.5313935681470139</v>
      </c>
    </row>
    <row r="76" spans="1:13" ht="25.5" customHeight="1">
      <c r="A76" s="136"/>
      <c r="B76" s="19"/>
      <c r="C76" s="289" t="s">
        <v>78</v>
      </c>
      <c r="D76" s="113" t="s">
        <v>110</v>
      </c>
      <c r="E76" s="249">
        <f>IF('Załącznik Nr 1-dochody'!E100&gt;0,'Załącznik Nr 1-dochody'!E100,"")</f>
        <v>4000</v>
      </c>
      <c r="F76" s="249">
        <f>IF('Załącznik Nr 1-dochody'!F100&gt;0,'Załącznik Nr 1-dochody'!F100,"")</f>
        <v>4000</v>
      </c>
      <c r="G76" s="249">
        <f>IF('Załącznik Nr 1-dochody'!G100&gt;0,'Załącznik Nr 1-dochody'!G100,"")</f>
        <v>4000</v>
      </c>
      <c r="H76" s="249"/>
      <c r="I76" s="249">
        <f>IF('Załącznik Nr 1-dochody'!I100&gt;0,'Załącznik Nr 1-dochody'!I100,"")</f>
      </c>
      <c r="J76" s="249">
        <f>IF('Załącznik Nr 1-dochody'!J100&gt;0,'Załącznik Nr 1-dochody'!J100,"")</f>
      </c>
      <c r="K76" s="360"/>
      <c r="L76" s="360"/>
      <c r="M76" s="374">
        <f t="shared" si="1"/>
        <v>1</v>
      </c>
    </row>
    <row r="77" spans="1:13" s="3" customFormat="1" ht="40.5" customHeight="1">
      <c r="A77" s="135"/>
      <c r="B77" s="106">
        <v>75618</v>
      </c>
      <c r="C77" s="287" t="s">
        <v>98</v>
      </c>
      <c r="D77" s="100"/>
      <c r="E77" s="247">
        <f>SUM(E78:E80)</f>
        <v>2352000</v>
      </c>
      <c r="F77" s="247">
        <f>SUM(F78:F80)</f>
        <v>2540000</v>
      </c>
      <c r="G77" s="247">
        <f>SUM(G78:G80)</f>
        <v>2540000</v>
      </c>
      <c r="H77" s="247"/>
      <c r="I77" s="247">
        <f>SUM(I78:I80)</f>
        <v>0</v>
      </c>
      <c r="J77" s="247">
        <f>SUM(J78:J80)</f>
        <v>0</v>
      </c>
      <c r="K77" s="248"/>
      <c r="L77" s="248"/>
      <c r="M77" s="374">
        <f t="shared" si="1"/>
        <v>1.0799319727891157</v>
      </c>
    </row>
    <row r="78" spans="1:13" ht="14.25" customHeight="1">
      <c r="A78" s="136"/>
      <c r="B78" s="19"/>
      <c r="C78" s="289" t="s">
        <v>34</v>
      </c>
      <c r="D78" s="113" t="s">
        <v>130</v>
      </c>
      <c r="E78" s="249">
        <f>IF('Załącznik Nr 1-dochody'!E102&gt;0,'Załącznik Nr 1-dochody'!E102,"")</f>
        <v>1150000</v>
      </c>
      <c r="F78" s="249">
        <f>IF('Załącznik Nr 1-dochody'!F102&gt;0,'Załącznik Nr 1-dochody'!F102,"")</f>
        <v>1300000</v>
      </c>
      <c r="G78" s="249">
        <f>IF('Załącznik Nr 1-dochody'!G102&gt;0,'Załącznik Nr 1-dochody'!G102,"")</f>
        <v>1300000</v>
      </c>
      <c r="H78" s="249"/>
      <c r="I78" s="249">
        <f>IF('Załącznik Nr 1-dochody'!I102&gt;0,'Załącznik Nr 1-dochody'!I102,"")</f>
      </c>
      <c r="J78" s="249">
        <f>IF('Załącznik Nr 1-dochody'!J102&gt;0,'Załącznik Nr 1-dochody'!J102,"")</f>
      </c>
      <c r="K78" s="360"/>
      <c r="L78" s="360"/>
      <c r="M78" s="374">
        <f t="shared" si="1"/>
        <v>1.1304347826086956</v>
      </c>
    </row>
    <row r="79" spans="1:13" ht="38.25">
      <c r="A79" s="136"/>
      <c r="B79" s="19"/>
      <c r="C79" s="289" t="s">
        <v>272</v>
      </c>
      <c r="D79" s="113" t="s">
        <v>103</v>
      </c>
      <c r="E79" s="249">
        <f>IF('Załącznik Nr 1-dochody'!E104&gt;0,'Załącznik Nr 1-dochody'!E104,"")</f>
        <v>452000</v>
      </c>
      <c r="F79" s="249">
        <f>IF('Załącznik Nr 1-dochody'!F104&gt;0,'Załącznik Nr 1-dochody'!F104,"")</f>
        <v>490000</v>
      </c>
      <c r="G79" s="249">
        <f>IF('Załącznik Nr 1-dochody'!G104&gt;0,'Załącznik Nr 1-dochody'!G104,"")</f>
        <v>490000</v>
      </c>
      <c r="H79" s="249">
        <f>IF('Załącznik Nr 1-dochody'!H104&gt;0,'Załącznik Nr 1-dochody'!H104,"")</f>
      </c>
      <c r="I79" s="249">
        <f>IF('Załącznik Nr 1-dochody'!I104&gt;0,'Załącznik Nr 1-dochody'!I104,"")</f>
      </c>
      <c r="J79" s="249">
        <f>IF('Załącznik Nr 1-dochody'!J104&gt;0,'Załącznik Nr 1-dochody'!J104,"")</f>
      </c>
      <c r="K79" s="249">
        <f>IF('Załącznik Nr 1-dochody'!K104&gt;0,'Załącznik Nr 1-dochody'!K104,"")</f>
      </c>
      <c r="L79" s="249">
        <f>IF('Załącznik Nr 1-dochody'!L104&gt;0,'Załącznik Nr 1-dochody'!L104,"")</f>
      </c>
      <c r="M79" s="374">
        <f t="shared" si="1"/>
        <v>1.084070796460177</v>
      </c>
    </row>
    <row r="80" spans="1:13" ht="24" customHeight="1">
      <c r="A80" s="136"/>
      <c r="B80" s="19"/>
      <c r="C80" s="289" t="s">
        <v>66</v>
      </c>
      <c r="D80" s="113" t="s">
        <v>118</v>
      </c>
      <c r="E80" s="249">
        <f>IF('Załącznik Nr 1-dochody'!E106&gt;0,'Załącznik Nr 1-dochody'!E106,"")</f>
        <v>750000</v>
      </c>
      <c r="F80" s="249">
        <f>IF('Załącznik Nr 1-dochody'!F106&gt;0,'Załącznik Nr 1-dochody'!F106,"")</f>
        <v>750000</v>
      </c>
      <c r="G80" s="249">
        <f>IF('Załącznik Nr 1-dochody'!G106&gt;0,'Załącznik Nr 1-dochody'!G106,"")</f>
        <v>750000</v>
      </c>
      <c r="H80" s="249"/>
      <c r="I80" s="249">
        <f>IF('Załącznik Nr 1-dochody'!I106&gt;0,'Załącznik Nr 1-dochody'!I106,"")</f>
      </c>
      <c r="J80" s="249">
        <f>IF('Załącznik Nr 1-dochody'!J106&gt;0,'Załącznik Nr 1-dochody'!J106,"")</f>
      </c>
      <c r="K80" s="360"/>
      <c r="L80" s="360"/>
      <c r="M80" s="374">
        <f aca="true" t="shared" si="14" ref="M80:M145">F80/E80</f>
        <v>1</v>
      </c>
    </row>
    <row r="81" spans="1:13" s="3" customFormat="1" ht="18" customHeight="1">
      <c r="A81" s="135"/>
      <c r="B81" s="106">
        <v>75619</v>
      </c>
      <c r="C81" s="287" t="s">
        <v>35</v>
      </c>
      <c r="D81" s="100"/>
      <c r="E81" s="247">
        <f>SUM(E82)</f>
        <v>131890</v>
      </c>
      <c r="F81" s="247">
        <f>SUM(F82)</f>
        <v>230000</v>
      </c>
      <c r="G81" s="247">
        <f>SUM(G82)</f>
        <v>230000</v>
      </c>
      <c r="H81" s="247"/>
      <c r="I81" s="247">
        <f>SUM(I82)</f>
        <v>0</v>
      </c>
      <c r="J81" s="247">
        <f>SUM(J82)</f>
        <v>0</v>
      </c>
      <c r="K81" s="248"/>
      <c r="L81" s="248"/>
      <c r="M81" s="374">
        <f t="shared" si="14"/>
        <v>1.743877473652286</v>
      </c>
    </row>
    <row r="82" spans="1:13" ht="26.25" customHeight="1">
      <c r="A82" s="136"/>
      <c r="B82" s="19"/>
      <c r="C82" s="289" t="s">
        <v>94</v>
      </c>
      <c r="D82" s="113" t="s">
        <v>110</v>
      </c>
      <c r="E82" s="249">
        <f>IF('Załącznik Nr 1-dochody'!E108&gt;0,'Załącznik Nr 1-dochody'!E108,"")</f>
        <v>131890</v>
      </c>
      <c r="F82" s="249">
        <f>IF('Załącznik Nr 1-dochody'!F108&gt;0,'Załącznik Nr 1-dochody'!F108,"")</f>
        <v>230000</v>
      </c>
      <c r="G82" s="249">
        <f>IF('Załącznik Nr 1-dochody'!G108&gt;0,'Załącznik Nr 1-dochody'!G108,"")</f>
        <v>230000</v>
      </c>
      <c r="H82" s="249"/>
      <c r="I82" s="249">
        <f>IF('Załącznik Nr 1-dochody'!I108&gt;0,'Załącznik Nr 1-dochody'!I108,"")</f>
      </c>
      <c r="J82" s="249">
        <f>IF('Załącznik Nr 1-dochody'!J108&gt;0,'Załącznik Nr 1-dochody'!J108,"")</f>
      </c>
      <c r="K82" s="360"/>
      <c r="L82" s="360"/>
      <c r="M82" s="374">
        <f t="shared" si="14"/>
        <v>1.743877473652286</v>
      </c>
    </row>
    <row r="83" spans="1:13" s="3" customFormat="1" ht="38.25">
      <c r="A83" s="135"/>
      <c r="B83" s="106">
        <v>75621</v>
      </c>
      <c r="C83" s="287" t="s">
        <v>36</v>
      </c>
      <c r="D83" s="100"/>
      <c r="E83" s="247">
        <f>SUM(E84:E85)</f>
        <v>28815737</v>
      </c>
      <c r="F83" s="247">
        <f>SUM(F84:F85)</f>
        <v>30652340</v>
      </c>
      <c r="G83" s="247">
        <f>SUM(G84:G85)</f>
        <v>30652340</v>
      </c>
      <c r="H83" s="247"/>
      <c r="I83" s="247">
        <f>SUM(I84:I85)</f>
        <v>0</v>
      </c>
      <c r="J83" s="247">
        <f>SUM(J84:J85)</f>
        <v>0</v>
      </c>
      <c r="K83" s="248"/>
      <c r="L83" s="248"/>
      <c r="M83" s="374">
        <f t="shared" si="14"/>
        <v>1.0637361105842964</v>
      </c>
    </row>
    <row r="84" spans="1:13" ht="12.75">
      <c r="A84" s="136"/>
      <c r="B84" s="19"/>
      <c r="C84" s="289" t="s">
        <v>37</v>
      </c>
      <c r="D84" s="113" t="s">
        <v>131</v>
      </c>
      <c r="E84" s="249">
        <f>IF('Załącznik Nr 1-dochody'!E110&gt;0,'Załącznik Nr 1-dochody'!E110,"")</f>
        <v>28072037</v>
      </c>
      <c r="F84" s="249">
        <f>IF('Załącznik Nr 1-dochody'!F110&gt;0,'Załącznik Nr 1-dochody'!F110,"")</f>
        <v>29452340</v>
      </c>
      <c r="G84" s="249">
        <f>IF('Załącznik Nr 1-dochody'!G110&gt;0,'Załącznik Nr 1-dochody'!G110,"")</f>
        <v>29452340</v>
      </c>
      <c r="H84" s="249"/>
      <c r="I84" s="249">
        <f>IF('Załącznik Nr 1-dochody'!I110&gt;0,'Załącznik Nr 1-dochody'!I110,"")</f>
      </c>
      <c r="J84" s="249">
        <f>IF('Załącznik Nr 1-dochody'!J110&gt;0,'Załącznik Nr 1-dochody'!J110,"")</f>
      </c>
      <c r="K84" s="360"/>
      <c r="L84" s="360"/>
      <c r="M84" s="374">
        <f t="shared" si="14"/>
        <v>1.0491700335105714</v>
      </c>
    </row>
    <row r="85" spans="1:13" ht="15" customHeight="1">
      <c r="A85" s="136"/>
      <c r="B85" s="19"/>
      <c r="C85" s="289" t="s">
        <v>38</v>
      </c>
      <c r="D85" s="113" t="s">
        <v>132</v>
      </c>
      <c r="E85" s="249">
        <f>IF('Załącznik Nr 1-dochody'!E111&gt;0,'Załącznik Nr 1-dochody'!E111,"")</f>
        <v>743700</v>
      </c>
      <c r="F85" s="249">
        <f>IF('Załącznik Nr 1-dochody'!F111&gt;0,'Załącznik Nr 1-dochody'!F111,"")</f>
        <v>1200000</v>
      </c>
      <c r="G85" s="249">
        <f>IF('Załącznik Nr 1-dochody'!G111&gt;0,'Załącznik Nr 1-dochody'!G111,"")</f>
        <v>1200000</v>
      </c>
      <c r="H85" s="249"/>
      <c r="I85" s="249">
        <f>IF('Załącznik Nr 1-dochody'!I111&gt;0,'Załącznik Nr 1-dochody'!I111,"")</f>
      </c>
      <c r="J85" s="249">
        <f>IF('Załącznik Nr 1-dochody'!J111&gt;0,'Załącznik Nr 1-dochody'!J111,"")</f>
      </c>
      <c r="K85" s="360"/>
      <c r="L85" s="360"/>
      <c r="M85" s="374">
        <f t="shared" si="14"/>
        <v>1.6135538523598225</v>
      </c>
    </row>
    <row r="86" spans="1:13" s="1" customFormat="1" ht="21.75" customHeight="1">
      <c r="A86" s="137">
        <v>758</v>
      </c>
      <c r="B86" s="97"/>
      <c r="C86" s="286" t="s">
        <v>40</v>
      </c>
      <c r="D86" s="96"/>
      <c r="E86" s="237">
        <f>SUM(E87+E89+E91+E93)</f>
        <v>33838362</v>
      </c>
      <c r="F86" s="237">
        <f aca="true" t="shared" si="15" ref="F86:L86">SUM(F87+F89+F91+F93)</f>
        <v>35579758</v>
      </c>
      <c r="G86" s="237">
        <f t="shared" si="15"/>
        <v>0</v>
      </c>
      <c r="H86" s="237">
        <f t="shared" si="15"/>
        <v>35579758</v>
      </c>
      <c r="I86" s="237">
        <f t="shared" si="15"/>
        <v>0</v>
      </c>
      <c r="J86" s="237">
        <f t="shared" si="15"/>
        <v>0</v>
      </c>
      <c r="K86" s="237">
        <f t="shared" si="15"/>
        <v>0</v>
      </c>
      <c r="L86" s="237">
        <f t="shared" si="15"/>
        <v>0</v>
      </c>
      <c r="M86" s="374">
        <f t="shared" si="14"/>
        <v>1.051462183660072</v>
      </c>
    </row>
    <row r="87" spans="1:13" s="3" customFormat="1" ht="35.25" customHeight="1">
      <c r="A87" s="135"/>
      <c r="B87" s="106">
        <v>75801</v>
      </c>
      <c r="C87" s="287" t="s">
        <v>70</v>
      </c>
      <c r="D87" s="100"/>
      <c r="E87" s="247">
        <f aca="true" t="shared" si="16" ref="E87:J87">SUM(E88)</f>
        <v>26832842</v>
      </c>
      <c r="F87" s="247">
        <f t="shared" si="16"/>
        <v>27677083</v>
      </c>
      <c r="G87" s="247">
        <f t="shared" si="16"/>
        <v>0</v>
      </c>
      <c r="H87" s="247">
        <f t="shared" si="16"/>
        <v>27677083</v>
      </c>
      <c r="I87" s="247">
        <f t="shared" si="16"/>
        <v>0</v>
      </c>
      <c r="J87" s="247">
        <f t="shared" si="16"/>
        <v>0</v>
      </c>
      <c r="K87" s="248"/>
      <c r="L87" s="248"/>
      <c r="M87" s="374">
        <f t="shared" si="14"/>
        <v>1.031462973620163</v>
      </c>
    </row>
    <row r="88" spans="1:13" ht="24" customHeight="1">
      <c r="A88" s="136"/>
      <c r="B88" s="19"/>
      <c r="C88" s="289" t="s">
        <v>86</v>
      </c>
      <c r="D88" s="113" t="s">
        <v>133</v>
      </c>
      <c r="E88" s="249">
        <f>IF('Załącznik Nr 1-dochody'!E118&gt;0,'Załącznik Nr 1-dochody'!E118,"")</f>
        <v>26832842</v>
      </c>
      <c r="F88" s="249">
        <f>IF('Załącznik Nr 1-dochody'!F118&gt;0,'Załącznik Nr 1-dochody'!F118,"")</f>
        <v>27677083</v>
      </c>
      <c r="G88" s="249">
        <f>IF('Załącznik Nr 1-dochody'!G118&gt;0,'Załącznik Nr 1-dochody'!G118,"")</f>
      </c>
      <c r="H88" s="249">
        <f>IF('Załącznik Nr 1-dochody'!H118&gt;0,'Załącznik Nr 1-dochody'!H118,"")</f>
        <v>27677083</v>
      </c>
      <c r="I88" s="249">
        <f>IF('Załącznik Nr 1-dochody'!I118&gt;0,'Załącznik Nr 1-dochody'!I118,"")</f>
      </c>
      <c r="J88" s="249">
        <f>IF('Załącznik Nr 1-dochody'!J118&gt;0,'Załącznik Nr 1-dochody'!J118,"")</f>
      </c>
      <c r="K88" s="360"/>
      <c r="L88" s="360"/>
      <c r="M88" s="374">
        <f t="shared" si="14"/>
        <v>1.031462973620163</v>
      </c>
    </row>
    <row r="89" spans="1:13" ht="25.5">
      <c r="A89" s="136"/>
      <c r="B89" s="155">
        <v>75807</v>
      </c>
      <c r="C89" s="291" t="s">
        <v>178</v>
      </c>
      <c r="D89" s="100"/>
      <c r="E89" s="247">
        <f aca="true" t="shared" si="17" ref="E89:J89">SUM(E90)</f>
        <v>3686983</v>
      </c>
      <c r="F89" s="247">
        <f t="shared" si="17"/>
        <v>4669036</v>
      </c>
      <c r="G89" s="247">
        <f t="shared" si="17"/>
        <v>0</v>
      </c>
      <c r="H89" s="247">
        <f t="shared" si="17"/>
        <v>4669036</v>
      </c>
      <c r="I89" s="247">
        <f t="shared" si="17"/>
        <v>0</v>
      </c>
      <c r="J89" s="247">
        <f t="shared" si="17"/>
        <v>0</v>
      </c>
      <c r="K89" s="248"/>
      <c r="L89" s="248"/>
      <c r="M89" s="374">
        <f t="shared" si="14"/>
        <v>1.2663568017536289</v>
      </c>
    </row>
    <row r="90" spans="1:13" ht="12.75">
      <c r="A90" s="136"/>
      <c r="B90" s="19"/>
      <c r="C90" s="289" t="s">
        <v>87</v>
      </c>
      <c r="D90" s="113" t="s">
        <v>133</v>
      </c>
      <c r="E90" s="249">
        <f>IF('Załącznik Nr 1-dochody'!E124&gt;0,'Załącznik Nr 1-dochody'!E124,"")</f>
        <v>3686983</v>
      </c>
      <c r="F90" s="249">
        <f>IF('Załącznik Nr 1-dochody'!F124&gt;0,'Załącznik Nr 1-dochody'!F124,"")</f>
        <v>4669036</v>
      </c>
      <c r="G90" s="249">
        <f>IF('Załącznik Nr 1-dochody'!G124&gt;0,'Załącznik Nr 1-dochody'!G124,"")</f>
      </c>
      <c r="H90" s="249">
        <f>IF('Załącznik Nr 1-dochody'!H124&gt;0,'Załącznik Nr 1-dochody'!H124,"")</f>
        <v>4669036</v>
      </c>
      <c r="I90" s="249">
        <f>IF('Załącznik Nr 1-dochody'!I124&gt;0,'Załącznik Nr 1-dochody'!I124,"")</f>
      </c>
      <c r="J90" s="249"/>
      <c r="K90" s="360"/>
      <c r="L90" s="360"/>
      <c r="M90" s="374">
        <f t="shared" si="14"/>
        <v>1.2663568017536289</v>
      </c>
    </row>
    <row r="91" spans="1:13" ht="14.25">
      <c r="A91" s="136"/>
      <c r="B91" s="329">
        <v>75814</v>
      </c>
      <c r="C91" s="291" t="s">
        <v>290</v>
      </c>
      <c r="D91" s="156"/>
      <c r="E91" s="245">
        <f>SUM(E92)</f>
        <v>648073</v>
      </c>
      <c r="F91" s="245">
        <f aca="true" t="shared" si="18" ref="F91:L91">SUM(F92)</f>
        <v>0</v>
      </c>
      <c r="G91" s="245">
        <f t="shared" si="18"/>
        <v>0</v>
      </c>
      <c r="H91" s="245">
        <f t="shared" si="18"/>
        <v>0</v>
      </c>
      <c r="I91" s="245">
        <f t="shared" si="18"/>
        <v>0</v>
      </c>
      <c r="J91" s="245">
        <f t="shared" si="18"/>
        <v>0</v>
      </c>
      <c r="K91" s="245">
        <f t="shared" si="18"/>
        <v>0</v>
      </c>
      <c r="L91" s="245">
        <f t="shared" si="18"/>
        <v>0</v>
      </c>
      <c r="M91" s="374">
        <f t="shared" si="14"/>
        <v>0</v>
      </c>
    </row>
    <row r="92" spans="1:13" ht="14.25">
      <c r="A92" s="136"/>
      <c r="B92" s="328"/>
      <c r="C92" s="289" t="s">
        <v>10</v>
      </c>
      <c r="D92" s="113" t="s">
        <v>105</v>
      </c>
      <c r="E92" s="249">
        <v>648073</v>
      </c>
      <c r="F92" s="249"/>
      <c r="G92" s="249"/>
      <c r="H92" s="249"/>
      <c r="I92" s="249"/>
      <c r="J92" s="249"/>
      <c r="K92" s="360"/>
      <c r="L92" s="360"/>
      <c r="M92" s="374">
        <f t="shared" si="14"/>
        <v>0</v>
      </c>
    </row>
    <row r="93" spans="1:13" ht="24" customHeight="1">
      <c r="A93" s="136"/>
      <c r="B93" s="155">
        <v>75831</v>
      </c>
      <c r="C93" s="287" t="s">
        <v>190</v>
      </c>
      <c r="D93" s="100"/>
      <c r="E93" s="247">
        <f aca="true" t="shared" si="19" ref="E93:J93">SUM(E94)</f>
        <v>2670464</v>
      </c>
      <c r="F93" s="247">
        <f t="shared" si="19"/>
        <v>3233639</v>
      </c>
      <c r="G93" s="247">
        <f t="shared" si="19"/>
        <v>0</v>
      </c>
      <c r="H93" s="247">
        <f t="shared" si="19"/>
        <v>3233639</v>
      </c>
      <c r="I93" s="247">
        <f t="shared" si="19"/>
        <v>0</v>
      </c>
      <c r="J93" s="247">
        <f t="shared" si="19"/>
        <v>0</v>
      </c>
      <c r="K93" s="248"/>
      <c r="L93" s="248"/>
      <c r="M93" s="374">
        <f t="shared" si="14"/>
        <v>1.2108903171883239</v>
      </c>
    </row>
    <row r="94" spans="1:13" ht="12.75">
      <c r="A94" s="136"/>
      <c r="B94" s="19"/>
      <c r="C94" s="289" t="s">
        <v>87</v>
      </c>
      <c r="D94" s="113" t="s">
        <v>133</v>
      </c>
      <c r="E94" s="249">
        <f>IF('Załącznik Nr 1-dochody'!E127&gt;0,'Załącznik Nr 1-dochody'!E127,"")</f>
        <v>2670464</v>
      </c>
      <c r="F94" s="249">
        <f>IF('Załącznik Nr 1-dochody'!F127&gt;0,'Załącznik Nr 1-dochody'!F127,"")</f>
        <v>3233639</v>
      </c>
      <c r="G94" s="249">
        <f>IF('Załącznik Nr 1-dochody'!G127&gt;0,'Załącznik Nr 1-dochody'!G127,"")</f>
      </c>
      <c r="H94" s="249">
        <f>IF('Załącznik Nr 1-dochody'!H127&gt;0,'Załącznik Nr 1-dochody'!H127,"")</f>
        <v>3233639</v>
      </c>
      <c r="I94" s="249">
        <f>IF('Załącznik Nr 1-dochody'!I127&gt;0,'Załącznik Nr 1-dochody'!I127,"")</f>
      </c>
      <c r="J94" s="249">
        <f>IF('Załącznik Nr 1-dochody'!J127&gt;0,'Załącznik Nr 1-dochody'!J127,"")</f>
      </c>
      <c r="K94" s="360"/>
      <c r="L94" s="360"/>
      <c r="M94" s="374">
        <f t="shared" si="14"/>
        <v>1.2108903171883239</v>
      </c>
    </row>
    <row r="95" spans="1:13" s="1" customFormat="1" ht="15">
      <c r="A95" s="137">
        <v>801</v>
      </c>
      <c r="B95" s="97"/>
      <c r="C95" s="286" t="s">
        <v>41</v>
      </c>
      <c r="D95" s="96"/>
      <c r="E95" s="237">
        <f>SUM(E96+E102+E104+E107+E109)</f>
        <v>494639</v>
      </c>
      <c r="F95" s="237">
        <f aca="true" t="shared" si="20" ref="F95:L95">SUM(F96+F102+F104+F107+F109)</f>
        <v>2611937</v>
      </c>
      <c r="G95" s="237">
        <f t="shared" si="20"/>
        <v>2560937</v>
      </c>
      <c r="H95" s="237">
        <f t="shared" si="20"/>
        <v>0</v>
      </c>
      <c r="I95" s="237">
        <f t="shared" si="20"/>
        <v>51000</v>
      </c>
      <c r="J95" s="237">
        <f t="shared" si="20"/>
        <v>0</v>
      </c>
      <c r="K95" s="237">
        <f t="shared" si="20"/>
        <v>0</v>
      </c>
      <c r="L95" s="237">
        <f t="shared" si="20"/>
        <v>0</v>
      </c>
      <c r="M95" s="374">
        <f t="shared" si="14"/>
        <v>5.280491429102841</v>
      </c>
    </row>
    <row r="96" spans="1:13" s="3" customFormat="1" ht="18" customHeight="1">
      <c r="A96" s="135"/>
      <c r="B96" s="106">
        <v>80101</v>
      </c>
      <c r="C96" s="287" t="s">
        <v>42</v>
      </c>
      <c r="D96" s="100"/>
      <c r="E96" s="247">
        <f>SUM(E97:E101)</f>
        <v>309451</v>
      </c>
      <c r="F96" s="247">
        <f>SUM(F97:F101)</f>
        <v>249794</v>
      </c>
      <c r="G96" s="247">
        <f>SUM(G97:G101)</f>
        <v>249794</v>
      </c>
      <c r="H96" s="247"/>
      <c r="I96" s="247">
        <f>SUM(I97:I101)</f>
        <v>0</v>
      </c>
      <c r="J96" s="247">
        <f>SUM(J97:J101)</f>
        <v>0</v>
      </c>
      <c r="K96" s="248"/>
      <c r="L96" s="248"/>
      <c r="M96" s="374">
        <f t="shared" si="14"/>
        <v>0.8072166514246197</v>
      </c>
    </row>
    <row r="97" spans="1:13" ht="74.25" customHeight="1">
      <c r="A97" s="136"/>
      <c r="B97" s="19"/>
      <c r="C97" s="289" t="s">
        <v>96</v>
      </c>
      <c r="D97" s="113" t="s">
        <v>108</v>
      </c>
      <c r="E97" s="249">
        <f>IF('Załącznik Nr 1-dochody'!E133&gt;0,'Załącznik Nr 1-dochody'!E133,"")</f>
        <v>28401</v>
      </c>
      <c r="F97" s="249">
        <f>IF('Załącznik Nr 1-dochody'!F133&gt;0,'Załącznik Nr 1-dochody'!F133,"")</f>
        <v>45696</v>
      </c>
      <c r="G97" s="249">
        <f>IF('Załącznik Nr 1-dochody'!G133&gt;0,'Załącznik Nr 1-dochody'!G133,"")</f>
        <v>45696</v>
      </c>
      <c r="H97" s="249"/>
      <c r="I97" s="249">
        <f>IF('Załącznik Nr 1-dochody'!I133&gt;0,'Załącznik Nr 1-dochody'!I133,"")</f>
      </c>
      <c r="J97" s="249">
        <f>IF('Załącznik Nr 1-dochody'!J133&gt;0,'Załącznik Nr 1-dochody'!J133,"")</f>
      </c>
      <c r="K97" s="360"/>
      <c r="L97" s="360"/>
      <c r="M97" s="374">
        <f t="shared" si="14"/>
        <v>1.6089574310763706</v>
      </c>
    </row>
    <row r="98" spans="1:13" ht="12.75">
      <c r="A98" s="136"/>
      <c r="B98" s="19"/>
      <c r="C98" s="289" t="s">
        <v>47</v>
      </c>
      <c r="D98" s="113" t="s">
        <v>136</v>
      </c>
      <c r="E98" s="249">
        <f>IF('Załącznik Nr 1-dochody'!E134&gt;0,'Załącznik Nr 1-dochody'!E134,"")</f>
      </c>
      <c r="F98" s="249">
        <f>IF('Załącznik Nr 1-dochody'!F134&gt;0,'Załącznik Nr 1-dochody'!F134,"")</f>
        <v>190000</v>
      </c>
      <c r="G98" s="249">
        <f>IF('Załącznik Nr 1-dochody'!G134&gt;0,'Załącznik Nr 1-dochody'!G134,"")</f>
        <v>190000</v>
      </c>
      <c r="H98" s="249">
        <f>IF('Załącznik Nr 1-dochody'!H134&gt;0,'Załącznik Nr 1-dochody'!H134,"")</f>
      </c>
      <c r="I98" s="249">
        <f>IF('Załącznik Nr 1-dochody'!I134&gt;0,'Załącznik Nr 1-dochody'!I134,"")</f>
      </c>
      <c r="J98" s="249">
        <f>IF('Załącznik Nr 1-dochody'!J134&gt;0,'Załącznik Nr 1-dochody'!J134,"")</f>
      </c>
      <c r="K98" s="249">
        <f>IF('Załącznik Nr 1-dochody'!K134&gt;0,'Załącznik Nr 1-dochody'!K134,"")</f>
      </c>
      <c r="L98" s="249">
        <f>IF('Załącznik Nr 1-dochody'!L134&gt;0,'Załącznik Nr 1-dochody'!L134,"")</f>
      </c>
      <c r="M98" s="374"/>
    </row>
    <row r="99" spans="1:13" ht="39.75" customHeight="1">
      <c r="A99" s="136"/>
      <c r="B99" s="19"/>
      <c r="C99" s="289" t="s">
        <v>88</v>
      </c>
      <c r="D99" s="113" t="s">
        <v>135</v>
      </c>
      <c r="E99" s="249">
        <f>IF('Załącznik Nr 1-dochody'!E135&gt;0,'Załącznik Nr 1-dochody'!E135,"")</f>
        <v>154370</v>
      </c>
      <c r="F99" s="249">
        <f>IF('Załącznik Nr 1-dochody'!F135&gt;0,'Załącznik Nr 1-dochody'!F135,"")</f>
      </c>
      <c r="G99" s="249">
        <f>IF('Załącznik Nr 1-dochody'!G135&gt;0,'Załącznik Nr 1-dochody'!G135,"")</f>
      </c>
      <c r="H99" s="249"/>
      <c r="I99" s="249">
        <f>IF('Załącznik Nr 1-dochody'!I135&gt;0,'Załącznik Nr 1-dochody'!I135,"")</f>
      </c>
      <c r="J99" s="249">
        <f>IF('Załącznik Nr 1-dochody'!J135&gt;0,'Załącznik Nr 1-dochody'!J135,"")</f>
      </c>
      <c r="K99" s="360"/>
      <c r="L99" s="360"/>
      <c r="M99" s="374"/>
    </row>
    <row r="100" spans="1:13" ht="63" customHeight="1">
      <c r="A100" s="136"/>
      <c r="B100" s="19"/>
      <c r="C100" s="289" t="s">
        <v>297</v>
      </c>
      <c r="D100" s="105" t="s">
        <v>104</v>
      </c>
      <c r="E100" s="249">
        <f>IF('Załącznik Nr 1-dochody'!E136&gt;0,'Załącznik Nr 1-dochody'!E136,"")</f>
        <v>115180</v>
      </c>
      <c r="F100" s="249">
        <f>IF('Załącznik Nr 1-dochody'!F136&gt;0,'Załącznik Nr 1-dochody'!F136,"")</f>
      </c>
      <c r="G100" s="249">
        <f>IF('Załącznik Nr 1-dochody'!G136&gt;0,'Załącznik Nr 1-dochody'!G136,"")</f>
      </c>
      <c r="H100" s="249"/>
      <c r="I100" s="249">
        <f>IF('Załącznik Nr 1-dochody'!I136&gt;0,'Załącznik Nr 1-dochody'!I136,"")</f>
      </c>
      <c r="J100" s="249">
        <f>IF('Załącznik Nr 1-dochody'!J136&gt;0,'Załącznik Nr 1-dochody'!J136,"")</f>
      </c>
      <c r="K100" s="360"/>
      <c r="L100" s="360"/>
      <c r="M100" s="374"/>
    </row>
    <row r="101" spans="1:13" ht="12.75">
      <c r="A101" s="136"/>
      <c r="B101" s="19"/>
      <c r="C101" s="289" t="s">
        <v>4</v>
      </c>
      <c r="D101" s="113" t="s">
        <v>117</v>
      </c>
      <c r="E101" s="249">
        <f>IF('Załącznik Nr 1-dochody'!E137&gt;0,'Załącznik Nr 1-dochody'!E137,"")</f>
        <v>11500</v>
      </c>
      <c r="F101" s="249">
        <f>IF('Załącznik Nr 1-dochody'!F137&gt;0,'Załącznik Nr 1-dochody'!F137,"")</f>
        <v>14098</v>
      </c>
      <c r="G101" s="249">
        <f>IF('Załącznik Nr 1-dochody'!G137&gt;0,'Załącznik Nr 1-dochody'!G137,"")</f>
        <v>14098</v>
      </c>
      <c r="H101" s="249"/>
      <c r="I101" s="249">
        <f>IF('Załącznik Nr 1-dochody'!I137&gt;0,'Załącznik Nr 1-dochody'!I137,"")</f>
      </c>
      <c r="J101" s="249">
        <f>IF('Załącznik Nr 1-dochody'!J137&gt;0,'Załącznik Nr 1-dochody'!J137,"")</f>
      </c>
      <c r="K101" s="360"/>
      <c r="L101" s="360"/>
      <c r="M101" s="374">
        <f t="shared" si="14"/>
        <v>1.2259130434782608</v>
      </c>
    </row>
    <row r="102" spans="1:13" ht="14.25">
      <c r="A102" s="136"/>
      <c r="B102" s="329">
        <v>80104</v>
      </c>
      <c r="C102" s="291" t="s">
        <v>229</v>
      </c>
      <c r="D102" s="156"/>
      <c r="E102" s="245">
        <f>SUM(E103)</f>
        <v>0</v>
      </c>
      <c r="F102" s="245">
        <f aca="true" t="shared" si="21" ref="F102:L102">SUM(F103)</f>
        <v>1644331</v>
      </c>
      <c r="G102" s="245">
        <f t="shared" si="21"/>
        <v>1644331</v>
      </c>
      <c r="H102" s="245">
        <f t="shared" si="21"/>
        <v>0</v>
      </c>
      <c r="I102" s="245">
        <f t="shared" si="21"/>
        <v>0</v>
      </c>
      <c r="J102" s="245">
        <f t="shared" si="21"/>
        <v>0</v>
      </c>
      <c r="K102" s="245">
        <f t="shared" si="21"/>
        <v>0</v>
      </c>
      <c r="L102" s="245">
        <f t="shared" si="21"/>
        <v>0</v>
      </c>
      <c r="M102" s="374"/>
    </row>
    <row r="103" spans="1:13" ht="14.25">
      <c r="A103" s="136"/>
      <c r="B103" s="328"/>
      <c r="C103" s="289" t="s">
        <v>47</v>
      </c>
      <c r="D103" s="113" t="s">
        <v>136</v>
      </c>
      <c r="E103" s="249">
        <f>IF('Załącznik Nr 1-dochody'!E141&gt;0,'Załącznik Nr 1-dochody'!E141,"")</f>
      </c>
      <c r="F103" s="249">
        <f>IF('Załącznik Nr 1-dochody'!F141&gt;0,'Załącznik Nr 1-dochody'!F141,"")</f>
        <v>1644331</v>
      </c>
      <c r="G103" s="249">
        <f>IF('Załącznik Nr 1-dochody'!G141&gt;0,'Załącznik Nr 1-dochody'!G141,"")</f>
        <v>1644331</v>
      </c>
      <c r="H103" s="249">
        <f>IF('Załącznik Nr 1-dochody'!H141&gt;0,'Załącznik Nr 1-dochody'!H141,"")</f>
      </c>
      <c r="I103" s="249">
        <f>IF('Załącznik Nr 1-dochody'!I141&gt;0,'Załącznik Nr 1-dochody'!I141,"")</f>
      </c>
      <c r="J103" s="249">
        <f>IF('Załącznik Nr 1-dochody'!J141&gt;0,'Załącznik Nr 1-dochody'!J141,"")</f>
      </c>
      <c r="K103" s="249">
        <f>IF('Załącznik Nr 1-dochody'!K141&gt;0,'Załącznik Nr 1-dochody'!K141,"")</f>
      </c>
      <c r="L103" s="249">
        <f>IF('Załącznik Nr 1-dochody'!L141&gt;0,'Załącznik Nr 1-dochody'!L141,"")</f>
      </c>
      <c r="M103" s="374"/>
    </row>
    <row r="104" spans="1:13" s="3" customFormat="1" ht="18" customHeight="1">
      <c r="A104" s="135"/>
      <c r="B104" s="106">
        <v>80110</v>
      </c>
      <c r="C104" s="287" t="s">
        <v>43</v>
      </c>
      <c r="D104" s="100"/>
      <c r="E104" s="247">
        <f>SUM(E105:E106)</f>
        <v>26471</v>
      </c>
      <c r="F104" s="247">
        <f>SUM(F105:F106)</f>
        <v>45715</v>
      </c>
      <c r="G104" s="247">
        <f>SUM(G105:G106)</f>
        <v>45715</v>
      </c>
      <c r="H104" s="247"/>
      <c r="I104" s="247">
        <f>SUM(I105:I106)</f>
        <v>0</v>
      </c>
      <c r="J104" s="247">
        <f>SUM(J105:J106)</f>
        <v>0</v>
      </c>
      <c r="K104" s="248"/>
      <c r="L104" s="248"/>
      <c r="M104" s="374">
        <f t="shared" si="14"/>
        <v>1.7269842469117147</v>
      </c>
    </row>
    <row r="105" spans="1:13" s="3" customFormat="1" ht="75" customHeight="1">
      <c r="A105" s="135"/>
      <c r="B105" s="161"/>
      <c r="C105" s="289" t="s">
        <v>96</v>
      </c>
      <c r="D105" s="160" t="s">
        <v>108</v>
      </c>
      <c r="E105" s="249">
        <f>IF('Załącznik Nr 1-dochody'!E143&gt;0,'Załącznik Nr 1-dochody'!E143,"")</f>
        <v>13260</v>
      </c>
      <c r="F105" s="249">
        <f>IF('Załącznik Nr 1-dochody'!F143&gt;0,'Załącznik Nr 1-dochody'!F143,"")</f>
        <v>33800</v>
      </c>
      <c r="G105" s="249">
        <f>IF('Załącznik Nr 1-dochody'!G143&gt;0,'Załącznik Nr 1-dochody'!G143,"")</f>
        <v>33800</v>
      </c>
      <c r="H105" s="249"/>
      <c r="I105" s="346"/>
      <c r="J105" s="346"/>
      <c r="K105" s="363"/>
      <c r="L105" s="363"/>
      <c r="M105" s="374">
        <f t="shared" si="14"/>
        <v>2.549019607843137</v>
      </c>
    </row>
    <row r="106" spans="1:13" ht="12.75">
      <c r="A106" s="136"/>
      <c r="B106" s="19"/>
      <c r="C106" s="289" t="s">
        <v>4</v>
      </c>
      <c r="D106" s="113" t="s">
        <v>117</v>
      </c>
      <c r="E106" s="249">
        <f>IF('Załącznik Nr 1-dochody'!E144&gt;0,'Załącznik Nr 1-dochody'!E144,"")</f>
        <v>13211</v>
      </c>
      <c r="F106" s="249">
        <f>IF('Załącznik Nr 1-dochody'!F144&gt;0,'Załącznik Nr 1-dochody'!F144,"")</f>
        <v>11915</v>
      </c>
      <c r="G106" s="249">
        <f>IF('Załącznik Nr 1-dochody'!G144&gt;0,'Załącznik Nr 1-dochody'!G144,"")</f>
        <v>11915</v>
      </c>
      <c r="H106" s="249"/>
      <c r="I106" s="249">
        <f>IF('Załącznik Nr 1-dochody'!I144&gt;0,'Załącznik Nr 1-dochody'!I144,"")</f>
      </c>
      <c r="J106" s="249">
        <f>IF('Załącznik Nr 1-dochody'!J144&gt;0,'Załącznik Nr 1-dochody'!J144,"")</f>
      </c>
      <c r="K106" s="360"/>
      <c r="L106" s="360"/>
      <c r="M106" s="374">
        <f t="shared" si="14"/>
        <v>0.9018999318749527</v>
      </c>
    </row>
    <row r="107" spans="1:13" ht="14.25">
      <c r="A107" s="136"/>
      <c r="B107" s="329" t="s">
        <v>317</v>
      </c>
      <c r="C107" s="291" t="s">
        <v>318</v>
      </c>
      <c r="D107" s="156"/>
      <c r="E107" s="245">
        <f>SUM(E108)</f>
        <v>0</v>
      </c>
      <c r="F107" s="245">
        <f aca="true" t="shared" si="22" ref="F107:L107">SUM(F108)</f>
        <v>621097</v>
      </c>
      <c r="G107" s="245">
        <f t="shared" si="22"/>
        <v>621097</v>
      </c>
      <c r="H107" s="245">
        <f t="shared" si="22"/>
        <v>0</v>
      </c>
      <c r="I107" s="245">
        <f t="shared" si="22"/>
        <v>0</v>
      </c>
      <c r="J107" s="245">
        <f t="shared" si="22"/>
        <v>0</v>
      </c>
      <c r="K107" s="245">
        <f t="shared" si="22"/>
        <v>0</v>
      </c>
      <c r="L107" s="245">
        <f t="shared" si="22"/>
        <v>0</v>
      </c>
      <c r="M107" s="374"/>
    </row>
    <row r="108" spans="1:13" ht="14.25">
      <c r="A108" s="136"/>
      <c r="B108" s="328"/>
      <c r="C108" s="289" t="s">
        <v>47</v>
      </c>
      <c r="D108" s="113" t="s">
        <v>136</v>
      </c>
      <c r="E108" s="249">
        <f>IF('Załącznik Nr 1-dochody'!E156&gt;0,'Załącznik Nr 1-dochody'!E156,"")</f>
      </c>
      <c r="F108" s="249">
        <f>IF('Załącznik Nr 1-dochody'!F156&gt;0,'Załącznik Nr 1-dochody'!F156,"")</f>
        <v>621097</v>
      </c>
      <c r="G108" s="249">
        <f>IF('Załącznik Nr 1-dochody'!G156&gt;0,'Załącznik Nr 1-dochody'!G156,"")</f>
        <v>621097</v>
      </c>
      <c r="H108" s="249">
        <f>IF('Załącznik Nr 1-dochody'!H156&gt;0,'Załącznik Nr 1-dochody'!H156,"")</f>
      </c>
      <c r="I108" s="249">
        <f>IF('Załącznik Nr 1-dochody'!I156&gt;0,'Załącznik Nr 1-dochody'!I156,"")</f>
      </c>
      <c r="J108" s="249">
        <f>IF('Załącznik Nr 1-dochody'!J156&gt;0,'Załącznik Nr 1-dochody'!J156,"")</f>
      </c>
      <c r="K108" s="249">
        <f>IF('Załącznik Nr 1-dochody'!K156&gt;0,'Załącznik Nr 1-dochody'!K156,"")</f>
      </c>
      <c r="L108" s="249">
        <f>IF('Załącznik Nr 1-dochody'!L156&gt;0,'Załącznik Nr 1-dochody'!L156,"")</f>
      </c>
      <c r="M108" s="374"/>
    </row>
    <row r="109" spans="1:13" s="5" customFormat="1" ht="18" customHeight="1">
      <c r="A109" s="135"/>
      <c r="B109" s="106">
        <v>80195</v>
      </c>
      <c r="C109" s="287" t="s">
        <v>5</v>
      </c>
      <c r="D109" s="100"/>
      <c r="E109" s="247">
        <f aca="true" t="shared" si="23" ref="E109:J109">SUM(E110:E111)</f>
        <v>158717</v>
      </c>
      <c r="F109" s="247">
        <f t="shared" si="23"/>
        <v>51000</v>
      </c>
      <c r="G109" s="247">
        <f t="shared" si="23"/>
        <v>0</v>
      </c>
      <c r="H109" s="247">
        <f t="shared" si="23"/>
        <v>0</v>
      </c>
      <c r="I109" s="247">
        <f t="shared" si="23"/>
        <v>51000</v>
      </c>
      <c r="J109" s="247">
        <f t="shared" si="23"/>
        <v>0</v>
      </c>
      <c r="K109" s="248"/>
      <c r="L109" s="248"/>
      <c r="M109" s="374">
        <f t="shared" si="14"/>
        <v>0.3213266379782884</v>
      </c>
    </row>
    <row r="110" spans="1:13" s="4" customFormat="1" ht="38.25" customHeight="1">
      <c r="A110" s="136"/>
      <c r="B110" s="19"/>
      <c r="C110" s="289" t="s">
        <v>88</v>
      </c>
      <c r="D110" s="113" t="s">
        <v>135</v>
      </c>
      <c r="E110" s="249">
        <f>IF('Załącznik Nr 1-dochody'!E158&gt;0,'Załącznik Nr 1-dochody'!E158,"")</f>
        <v>155875</v>
      </c>
      <c r="F110" s="249">
        <f>IF('Załącznik Nr 1-dochody'!F158&gt;0,'Załącznik Nr 1-dochody'!F158,"")</f>
        <v>51000</v>
      </c>
      <c r="G110" s="249">
        <f>IF('Załącznik Nr 1-dochody'!G158&gt;0,'Załącznik Nr 1-dochody'!G158,"")</f>
      </c>
      <c r="H110" s="249"/>
      <c r="I110" s="249">
        <f>IF('Załącznik Nr 1-dochody'!I158&gt;0,'Załącznik Nr 1-dochody'!I158,"")</f>
        <v>51000</v>
      </c>
      <c r="J110" s="249">
        <f>IF('Załącznik Nr 1-dochody'!J158&gt;0,'Załącznik Nr 1-dochody'!J158,"")</f>
      </c>
      <c r="K110" s="360"/>
      <c r="L110" s="360"/>
      <c r="M110" s="374">
        <f t="shared" si="14"/>
        <v>0.3271852445870088</v>
      </c>
    </row>
    <row r="111" spans="1:13" s="4" customFormat="1" ht="57" customHeight="1">
      <c r="A111" s="136"/>
      <c r="B111" s="19"/>
      <c r="C111" s="289" t="s">
        <v>242</v>
      </c>
      <c r="D111" s="113" t="s">
        <v>243</v>
      </c>
      <c r="E111" s="249">
        <f>IF('Załącznik Nr 1-dochody'!E160&gt;0,'Załącznik Nr 1-dochody'!E160,"")</f>
        <v>2842</v>
      </c>
      <c r="F111" s="249">
        <f>IF('Załącznik Nr 1-dochody'!F160&gt;0,'Załącznik Nr 1-dochody'!F160,"")</f>
      </c>
      <c r="G111" s="249">
        <f>IF('Załącznik Nr 1-dochody'!G160&gt;0,'Załącznik Nr 1-dochody'!G160,"")</f>
      </c>
      <c r="H111" s="249">
        <f>IF('Załącznik Nr 1-dochody'!H160&gt;0,'Załącznik Nr 1-dochody'!H160,"")</f>
      </c>
      <c r="I111" s="249">
        <f>IF('Załącznik Nr 1-dochody'!I160&gt;0,'Załącznik Nr 1-dochody'!I160,"")</f>
      </c>
      <c r="J111" s="249">
        <f>IF('Załącznik Nr 1-dochody'!J160&gt;0,'Załącznik Nr 1-dochody'!J160,"")</f>
      </c>
      <c r="K111" s="360"/>
      <c r="L111" s="360"/>
      <c r="M111" s="374"/>
    </row>
    <row r="112" spans="1:13" s="7" customFormat="1" ht="15">
      <c r="A112" s="137">
        <v>851</v>
      </c>
      <c r="B112" s="97"/>
      <c r="C112" s="286" t="s">
        <v>45</v>
      </c>
      <c r="D112" s="96"/>
      <c r="E112" s="237">
        <f>SUM(E113)</f>
        <v>3000</v>
      </c>
      <c r="F112" s="237">
        <f aca="true" t="shared" si="24" ref="F112:J113">SUM(F113)</f>
        <v>3000</v>
      </c>
      <c r="G112" s="237">
        <f t="shared" si="24"/>
        <v>0</v>
      </c>
      <c r="H112" s="237"/>
      <c r="I112" s="237">
        <f t="shared" si="24"/>
        <v>3000</v>
      </c>
      <c r="J112" s="237">
        <f t="shared" si="24"/>
        <v>0</v>
      </c>
      <c r="K112" s="238"/>
      <c r="L112" s="238"/>
      <c r="M112" s="374">
        <f t="shared" si="14"/>
        <v>1</v>
      </c>
    </row>
    <row r="113" spans="1:13" s="5" customFormat="1" ht="51">
      <c r="A113" s="135"/>
      <c r="B113" s="106">
        <v>85156</v>
      </c>
      <c r="C113" s="287" t="s">
        <v>100</v>
      </c>
      <c r="D113" s="100"/>
      <c r="E113" s="247">
        <f>SUM(E114)</f>
        <v>3000</v>
      </c>
      <c r="F113" s="247">
        <f t="shared" si="24"/>
        <v>3000</v>
      </c>
      <c r="G113" s="247">
        <f t="shared" si="24"/>
        <v>0</v>
      </c>
      <c r="H113" s="247"/>
      <c r="I113" s="247">
        <f t="shared" si="24"/>
        <v>3000</v>
      </c>
      <c r="J113" s="247">
        <f t="shared" si="24"/>
        <v>0</v>
      </c>
      <c r="K113" s="248"/>
      <c r="L113" s="248"/>
      <c r="M113" s="374">
        <f t="shared" si="14"/>
        <v>1</v>
      </c>
    </row>
    <row r="114" spans="1:13" s="4" customFormat="1" ht="51.75" customHeight="1">
      <c r="A114" s="136"/>
      <c r="B114" s="19"/>
      <c r="C114" s="285" t="s">
        <v>80</v>
      </c>
      <c r="D114" s="113" t="s">
        <v>115</v>
      </c>
      <c r="E114" s="249">
        <f>IF('Załącznik Nr 1-dochody'!E168&gt;0,'Załącznik Nr 1-dochody'!E168,"")</f>
        <v>3000</v>
      </c>
      <c r="F114" s="249">
        <f>IF('Załącznik Nr 1-dochody'!F168&gt;0,'Załącznik Nr 1-dochody'!F168,"")</f>
        <v>3000</v>
      </c>
      <c r="G114" s="249">
        <f>IF('Załącznik Nr 1-dochody'!G168&gt;0,'Załącznik Nr 1-dochody'!G168,"")</f>
      </c>
      <c r="H114" s="249"/>
      <c r="I114" s="249">
        <f>IF('Załącznik Nr 1-dochody'!I168&gt;0,'Załącznik Nr 1-dochody'!I168,"")</f>
        <v>3000</v>
      </c>
      <c r="J114" s="249">
        <f>IF('Załącznik Nr 1-dochody'!J168&gt;0,'Załącznik Nr 1-dochody'!J168,"")</f>
      </c>
      <c r="K114" s="360"/>
      <c r="L114" s="360"/>
      <c r="M114" s="374">
        <f t="shared" si="14"/>
        <v>1</v>
      </c>
    </row>
    <row r="115" spans="1:13" s="7" customFormat="1" ht="15">
      <c r="A115" s="137">
        <v>852</v>
      </c>
      <c r="B115" s="97"/>
      <c r="C115" s="286" t="s">
        <v>101</v>
      </c>
      <c r="D115" s="96"/>
      <c r="E115" s="237">
        <f>SUM(E116+E120+E122+E124+E127+E130+E133+E135)</f>
        <v>21264171</v>
      </c>
      <c r="F115" s="237">
        <f aca="true" t="shared" si="25" ref="F115:L115">SUM(F116+F120+F122+F124+F127+F130+F133+F135)</f>
        <v>18532000</v>
      </c>
      <c r="G115" s="237">
        <f t="shared" si="25"/>
        <v>132000</v>
      </c>
      <c r="H115" s="237">
        <f t="shared" si="25"/>
        <v>0</v>
      </c>
      <c r="I115" s="237">
        <f t="shared" si="25"/>
        <v>18400000</v>
      </c>
      <c r="J115" s="237">
        <f t="shared" si="25"/>
        <v>0</v>
      </c>
      <c r="K115" s="237">
        <f t="shared" si="25"/>
        <v>0</v>
      </c>
      <c r="L115" s="237">
        <f t="shared" si="25"/>
        <v>0</v>
      </c>
      <c r="M115" s="374">
        <f t="shared" si="14"/>
        <v>0.8715129313059042</v>
      </c>
    </row>
    <row r="116" spans="1:13" s="5" customFormat="1" ht="18" customHeight="1">
      <c r="A116" s="135"/>
      <c r="B116" s="106">
        <v>85203</v>
      </c>
      <c r="C116" s="287" t="s">
        <v>50</v>
      </c>
      <c r="D116" s="100"/>
      <c r="E116" s="247">
        <f>SUM(E117:E119)</f>
        <v>354978</v>
      </c>
      <c r="F116" s="247">
        <f>SUM(F117:F119)</f>
        <v>343000</v>
      </c>
      <c r="G116" s="247">
        <f>SUM(G117:G119)</f>
        <v>37000</v>
      </c>
      <c r="H116" s="247"/>
      <c r="I116" s="247">
        <f>SUM(I117:I119)</f>
        <v>306000</v>
      </c>
      <c r="J116" s="247">
        <f>SUM(J117:J119)</f>
        <v>0</v>
      </c>
      <c r="K116" s="248"/>
      <c r="L116" s="248"/>
      <c r="M116" s="374">
        <f t="shared" si="14"/>
        <v>0.9662570638180394</v>
      </c>
    </row>
    <row r="117" spans="1:13" s="5" customFormat="1" ht="15.75" customHeight="1">
      <c r="A117" s="135"/>
      <c r="B117" s="109"/>
      <c r="C117" s="289" t="s">
        <v>188</v>
      </c>
      <c r="D117" s="113" t="s">
        <v>136</v>
      </c>
      <c r="E117" s="249">
        <f>IF('Załącznik Nr 1-dochody'!E183&gt;0,'Załącznik Nr 1-dochody'!E183,"")</f>
        <v>37000</v>
      </c>
      <c r="F117" s="249">
        <f>IF('Załącznik Nr 1-dochody'!F183&gt;0,'Załącznik Nr 1-dochody'!F183,"")</f>
        <v>37000</v>
      </c>
      <c r="G117" s="249">
        <f>IF('Załącznik Nr 1-dochody'!G183&gt;0,'Załącznik Nr 1-dochody'!G183,"")</f>
        <v>37000</v>
      </c>
      <c r="H117" s="249"/>
      <c r="I117" s="249">
        <f>IF('Załącznik Nr 1-dochody'!I183&gt;0,'Załącznik Nr 1-dochody'!I183,"")</f>
      </c>
      <c r="J117" s="249">
        <f>IF('Załącznik Nr 1-dochody'!J183&gt;0,'Załącznik Nr 1-dochody'!J183,"")</f>
      </c>
      <c r="K117" s="360"/>
      <c r="L117" s="360"/>
      <c r="M117" s="374">
        <f t="shared" si="14"/>
        <v>1</v>
      </c>
    </row>
    <row r="118" spans="1:13" s="4" customFormat="1" ht="49.5" customHeight="1">
      <c r="A118" s="136"/>
      <c r="B118" s="19"/>
      <c r="C118" s="285" t="s">
        <v>80</v>
      </c>
      <c r="D118" s="113" t="s">
        <v>115</v>
      </c>
      <c r="E118" s="249">
        <f>IF('Załącznik Nr 1-dochody'!E185&gt;0,'Załącznik Nr 1-dochody'!E185,"")</f>
        <v>303000</v>
      </c>
      <c r="F118" s="249">
        <f>IF('Załącznik Nr 1-dochody'!F185&gt;0,'Załącznik Nr 1-dochody'!F185,"")</f>
        <v>306000</v>
      </c>
      <c r="G118" s="249">
        <f>IF('Załącznik Nr 1-dochody'!G185&gt;0,'Załącznik Nr 1-dochody'!G185,"")</f>
      </c>
      <c r="H118" s="249"/>
      <c r="I118" s="249">
        <f>IF('Załącznik Nr 1-dochody'!I185&gt;0,'Załącznik Nr 1-dochody'!I185,"")</f>
        <v>306000</v>
      </c>
      <c r="J118" s="249">
        <f>IF('Załącznik Nr 1-dochody'!J185&gt;0,'Załącznik Nr 1-dochody'!J185,"")</f>
      </c>
      <c r="K118" s="360"/>
      <c r="L118" s="360"/>
      <c r="M118" s="374">
        <f t="shared" si="14"/>
        <v>1.00990099009901</v>
      </c>
    </row>
    <row r="119" spans="1:13" s="4" customFormat="1" ht="63.75">
      <c r="A119" s="136"/>
      <c r="B119" s="19"/>
      <c r="C119" s="292" t="s">
        <v>291</v>
      </c>
      <c r="D119" s="236" t="s">
        <v>138</v>
      </c>
      <c r="E119" s="249">
        <f>IF('Załącznik Nr 1-dochody'!E187&gt;0,'Załącznik Nr 1-dochody'!E187,"")</f>
        <v>14978</v>
      </c>
      <c r="F119" s="249">
        <f>IF('Załącznik Nr 1-dochody'!F187&gt;0,'Załącznik Nr 1-dochody'!F187,"")</f>
      </c>
      <c r="G119" s="249">
        <f>IF('Załącznik Nr 1-dochody'!G187&gt;0,'Załącznik Nr 1-dochody'!G187,"")</f>
      </c>
      <c r="H119" s="249"/>
      <c r="I119" s="249">
        <f>IF('Załącznik Nr 1-dochody'!I187&gt;0,'Załącznik Nr 1-dochody'!I187,"")</f>
      </c>
      <c r="J119" s="249">
        <f>IF('Załącznik Nr 1-dochody'!J187&gt;0,'Załącznik Nr 1-dochody'!J187,"")</f>
      </c>
      <c r="K119" s="360"/>
      <c r="L119" s="360"/>
      <c r="M119" s="374"/>
    </row>
    <row r="120" spans="1:13" s="4" customFormat="1" ht="38.25" customHeight="1">
      <c r="A120" s="136"/>
      <c r="B120" s="155">
        <v>85212</v>
      </c>
      <c r="C120" s="287" t="s">
        <v>185</v>
      </c>
      <c r="D120" s="100"/>
      <c r="E120" s="247">
        <f>SUM(E121:E121)</f>
        <v>16900000</v>
      </c>
      <c r="F120" s="247">
        <f>SUM(F121:F121)</f>
        <v>13918000</v>
      </c>
      <c r="G120" s="247">
        <f>SUM(G121:G121)</f>
        <v>0</v>
      </c>
      <c r="H120" s="247"/>
      <c r="I120" s="247">
        <f>SUM(I121:I121)</f>
        <v>13918000</v>
      </c>
      <c r="J120" s="247">
        <f>SUM(J121:J121)</f>
        <v>0</v>
      </c>
      <c r="K120" s="248"/>
      <c r="L120" s="248"/>
      <c r="M120" s="374">
        <f t="shared" si="14"/>
        <v>0.8235502958579881</v>
      </c>
    </row>
    <row r="121" spans="1:13" s="4" customFormat="1" ht="49.5" customHeight="1">
      <c r="A121" s="136"/>
      <c r="B121" s="19"/>
      <c r="C121" s="285" t="s">
        <v>80</v>
      </c>
      <c r="D121" s="113" t="s">
        <v>115</v>
      </c>
      <c r="E121" s="249">
        <f>IF('Załącznik Nr 1-dochody'!E192&gt;0,'Załącznik Nr 1-dochody'!E192,"")</f>
        <v>16900000</v>
      </c>
      <c r="F121" s="249">
        <f>IF('Załącznik Nr 1-dochody'!F192&gt;0,'Załącznik Nr 1-dochody'!F192,"")</f>
        <v>13918000</v>
      </c>
      <c r="G121" s="249">
        <f>IF('Załącznik Nr 1-dochody'!G192&gt;0,'Załącznik Nr 1-dochody'!G192,"")</f>
      </c>
      <c r="H121" s="249"/>
      <c r="I121" s="249">
        <f>IF('Załącznik Nr 1-dochody'!I192&gt;0,'Załącznik Nr 1-dochody'!I192,"")</f>
        <v>13918000</v>
      </c>
      <c r="J121" s="249"/>
      <c r="K121" s="360"/>
      <c r="L121" s="360"/>
      <c r="M121" s="374">
        <f t="shared" si="14"/>
        <v>0.8235502958579881</v>
      </c>
    </row>
    <row r="122" spans="1:13" s="5" customFormat="1" ht="62.25" customHeight="1">
      <c r="A122" s="135"/>
      <c r="B122" s="106">
        <v>85213</v>
      </c>
      <c r="C122" s="287" t="s">
        <v>195</v>
      </c>
      <c r="D122" s="100"/>
      <c r="E122" s="247">
        <f>SUM(E123)</f>
        <v>174000</v>
      </c>
      <c r="F122" s="247">
        <f>SUM(F123)</f>
        <v>174000</v>
      </c>
      <c r="G122" s="247">
        <f>SUM(G123)</f>
        <v>0</v>
      </c>
      <c r="H122" s="247"/>
      <c r="I122" s="247">
        <f>SUM(I123)</f>
        <v>174000</v>
      </c>
      <c r="J122" s="247">
        <f>SUM(J123)</f>
        <v>0</v>
      </c>
      <c r="K122" s="248"/>
      <c r="L122" s="248"/>
      <c r="M122" s="374">
        <f t="shared" si="14"/>
        <v>1</v>
      </c>
    </row>
    <row r="123" spans="1:13" s="4" customFormat="1" ht="48.75" customHeight="1">
      <c r="A123" s="136"/>
      <c r="B123" s="19"/>
      <c r="C123" s="285" t="s">
        <v>80</v>
      </c>
      <c r="D123" s="113" t="s">
        <v>115</v>
      </c>
      <c r="E123" s="249">
        <f>IF('Załącznik Nr 1-dochody'!E194&gt;0,'Załącznik Nr 1-dochody'!E194,"")</f>
        <v>174000</v>
      </c>
      <c r="F123" s="249">
        <f>IF('Załącznik Nr 1-dochody'!F194&gt;0,'Załącznik Nr 1-dochody'!F194,"")</f>
        <v>174000</v>
      </c>
      <c r="G123" s="249"/>
      <c r="H123" s="249"/>
      <c r="I123" s="249">
        <f>IF('Załącznik Nr 1-dochody'!I194&gt;0,'Załącznik Nr 1-dochody'!I194,"")</f>
        <v>174000</v>
      </c>
      <c r="J123" s="249">
        <f>IF('Załącznik Nr 1-dochody'!J189&gt;0,'Załącznik Nr 1-dochody'!J189,"")</f>
      </c>
      <c r="K123" s="360"/>
      <c r="L123" s="360"/>
      <c r="M123" s="374">
        <f t="shared" si="14"/>
        <v>1</v>
      </c>
    </row>
    <row r="124" spans="1:13" s="6" customFormat="1" ht="25.5">
      <c r="A124" s="141"/>
      <c r="B124" s="123">
        <v>85214</v>
      </c>
      <c r="C124" s="287" t="s">
        <v>72</v>
      </c>
      <c r="D124" s="124"/>
      <c r="E124" s="347">
        <f>SUM(E125:E126)</f>
        <v>2269000</v>
      </c>
      <c r="F124" s="347">
        <f>SUM(F125:F126)</f>
        <v>2865000</v>
      </c>
      <c r="G124" s="347">
        <f>SUM(G125:G126)</f>
        <v>0</v>
      </c>
      <c r="H124" s="347"/>
      <c r="I124" s="347">
        <f>SUM(I125:I126)</f>
        <v>2865000</v>
      </c>
      <c r="J124" s="347">
        <f>SUM(J125:J126)</f>
        <v>0</v>
      </c>
      <c r="K124" s="364"/>
      <c r="L124" s="364"/>
      <c r="M124" s="374">
        <f t="shared" si="14"/>
        <v>1.2626707800793302</v>
      </c>
    </row>
    <row r="125" spans="1:13" s="4" customFormat="1" ht="50.25" customHeight="1">
      <c r="A125" s="136"/>
      <c r="B125" s="19"/>
      <c r="C125" s="285" t="s">
        <v>80</v>
      </c>
      <c r="D125" s="113" t="s">
        <v>115</v>
      </c>
      <c r="E125" s="249">
        <f>IF('Załącznik Nr 1-dochody'!E196&gt;0,'Załącznik Nr 1-dochody'!E196,"")</f>
        <v>900000</v>
      </c>
      <c r="F125" s="249">
        <f>IF('Załącznik Nr 1-dochody'!F196&gt;0,'Załącznik Nr 1-dochody'!F196,"")</f>
        <v>900000</v>
      </c>
      <c r="G125" s="249">
        <f>IF('Załącznik Nr 1-dochody'!G196&gt;0,'Załącznik Nr 1-dochody'!G196,"")</f>
      </c>
      <c r="H125" s="249"/>
      <c r="I125" s="249">
        <f>IF('Załącznik Nr 1-dochody'!I196&gt;0,'Załącznik Nr 1-dochody'!I196,"")</f>
        <v>900000</v>
      </c>
      <c r="J125" s="249"/>
      <c r="K125" s="360"/>
      <c r="L125" s="360"/>
      <c r="M125" s="374">
        <f t="shared" si="14"/>
        <v>1</v>
      </c>
    </row>
    <row r="126" spans="1:13" s="4" customFormat="1" ht="39" customHeight="1">
      <c r="A126" s="136"/>
      <c r="B126" s="19"/>
      <c r="C126" s="289" t="s">
        <v>93</v>
      </c>
      <c r="D126" s="113" t="s">
        <v>135</v>
      </c>
      <c r="E126" s="249">
        <f>IF('Załącznik Nr 1-dochody'!E197&gt;0,'Załącznik Nr 1-dochody'!E197,"")</f>
        <v>1369000</v>
      </c>
      <c r="F126" s="249">
        <f>IF('Załącznik Nr 1-dochody'!F197&gt;0,'Załącznik Nr 1-dochody'!F197,"")</f>
        <v>1965000</v>
      </c>
      <c r="G126" s="249">
        <f>IF('Załącznik Nr 1-dochody'!G197&gt;0,'Załącznik Nr 1-dochody'!G197,"")</f>
      </c>
      <c r="H126" s="249"/>
      <c r="I126" s="249">
        <f>IF('Załącznik Nr 1-dochody'!I197&gt;0,'Załącznik Nr 1-dochody'!I197,"")</f>
        <v>1965000</v>
      </c>
      <c r="J126" s="249"/>
      <c r="K126" s="360"/>
      <c r="L126" s="360"/>
      <c r="M126" s="374">
        <f t="shared" si="14"/>
        <v>1.435354273192111</v>
      </c>
    </row>
    <row r="127" spans="1:13" s="5" customFormat="1" ht="18" customHeight="1">
      <c r="A127" s="135"/>
      <c r="B127" s="106">
        <v>85219</v>
      </c>
      <c r="C127" s="287" t="s">
        <v>52</v>
      </c>
      <c r="D127" s="100"/>
      <c r="E127" s="247">
        <f>SUM(E128:E129)</f>
        <v>758750</v>
      </c>
      <c r="F127" s="247">
        <f>SUM(F128:F129)</f>
        <v>699000</v>
      </c>
      <c r="G127" s="247">
        <f>SUM(G128:G129)</f>
        <v>20000</v>
      </c>
      <c r="H127" s="247"/>
      <c r="I127" s="247">
        <f>SUM(I128:I129)</f>
        <v>679000</v>
      </c>
      <c r="J127" s="247">
        <f>SUM(J128:J129)</f>
        <v>0</v>
      </c>
      <c r="K127" s="248"/>
      <c r="L127" s="248"/>
      <c r="M127" s="374">
        <f t="shared" si="14"/>
        <v>0.9212520593080725</v>
      </c>
    </row>
    <row r="128" spans="1:13" s="4" customFormat="1" ht="12.75">
      <c r="A128" s="136"/>
      <c r="B128" s="19"/>
      <c r="C128" s="289" t="s">
        <v>4</v>
      </c>
      <c r="D128" s="113" t="s">
        <v>117</v>
      </c>
      <c r="E128" s="249">
        <f>IF('Załącznik Nr 1-dochody'!E199&gt;0,'Załącznik Nr 1-dochody'!E199,"")</f>
        <v>20000</v>
      </c>
      <c r="F128" s="249">
        <f>IF('Załącznik Nr 1-dochody'!F199&gt;0,'Załącznik Nr 1-dochody'!F199,"")</f>
        <v>20000</v>
      </c>
      <c r="G128" s="249">
        <f>IF('Załącznik Nr 1-dochody'!G199&gt;0,'Załącznik Nr 1-dochody'!G199,"")</f>
        <v>20000</v>
      </c>
      <c r="H128" s="249"/>
      <c r="I128" s="249">
        <f>IF('Załącznik Nr 1-dochody'!I199&gt;0,'Załącznik Nr 1-dochody'!I199,"")</f>
      </c>
      <c r="J128" s="249">
        <f>IF('Załącznik Nr 1-dochody'!J199&gt;0,'Załącznik Nr 1-dochody'!J199,"")</f>
      </c>
      <c r="K128" s="360"/>
      <c r="L128" s="360"/>
      <c r="M128" s="374">
        <f t="shared" si="14"/>
        <v>1</v>
      </c>
    </row>
    <row r="129" spans="1:13" s="4" customFormat="1" ht="39" customHeight="1">
      <c r="A129" s="136"/>
      <c r="B129" s="19"/>
      <c r="C129" s="289" t="s">
        <v>88</v>
      </c>
      <c r="D129" s="113" t="s">
        <v>135</v>
      </c>
      <c r="E129" s="249">
        <f>IF('Załącznik Nr 1-dochody'!E200&gt;0,'Załącznik Nr 1-dochody'!E200,"")</f>
        <v>738750</v>
      </c>
      <c r="F129" s="249">
        <f>IF('Załącznik Nr 1-dochody'!F200&gt;0,'Załącznik Nr 1-dochody'!F200,"")</f>
        <v>679000</v>
      </c>
      <c r="G129" s="249">
        <f>IF('Załącznik Nr 1-dochody'!G200&gt;0,'Załącznik Nr 1-dochody'!G200,"")</f>
      </c>
      <c r="H129" s="249"/>
      <c r="I129" s="249">
        <f>IF('Załącznik Nr 1-dochody'!I200&gt;0,'Załącznik Nr 1-dochody'!I200,"")</f>
        <v>679000</v>
      </c>
      <c r="J129" s="249"/>
      <c r="K129" s="360"/>
      <c r="L129" s="360"/>
      <c r="M129" s="374">
        <f t="shared" si="14"/>
        <v>0.9191201353637902</v>
      </c>
    </row>
    <row r="130" spans="1:13" s="5" customFormat="1" ht="30.75" customHeight="1">
      <c r="A130" s="135"/>
      <c r="B130" s="106">
        <v>85228</v>
      </c>
      <c r="C130" s="287" t="s">
        <v>73</v>
      </c>
      <c r="D130" s="100"/>
      <c r="E130" s="247">
        <f>SUM(E131:E132)</f>
        <v>191000</v>
      </c>
      <c r="F130" s="247">
        <f>SUM(F131:F132)</f>
        <v>194000</v>
      </c>
      <c r="G130" s="247">
        <f>SUM(G131:G132)</f>
        <v>75000</v>
      </c>
      <c r="H130" s="247"/>
      <c r="I130" s="247">
        <f>SUM(I131:I132)</f>
        <v>119000</v>
      </c>
      <c r="J130" s="247">
        <f>SUM(J131:J132)</f>
        <v>0</v>
      </c>
      <c r="K130" s="248"/>
      <c r="L130" s="248"/>
      <c r="M130" s="374">
        <f t="shared" si="14"/>
        <v>1.0157068062827226</v>
      </c>
    </row>
    <row r="131" spans="1:13" s="5" customFormat="1" ht="15" customHeight="1">
      <c r="A131" s="135"/>
      <c r="B131" s="107"/>
      <c r="C131" s="292" t="s">
        <v>47</v>
      </c>
      <c r="D131" s="158" t="s">
        <v>136</v>
      </c>
      <c r="E131" s="249">
        <f>IF('Załącznik Nr 1-dochody'!E209&gt;0,'Załącznik Nr 1-dochody'!E209,"")</f>
        <v>72000</v>
      </c>
      <c r="F131" s="249">
        <f>IF('Załącznik Nr 1-dochody'!F209&gt;0,'Załącznik Nr 1-dochody'!F209,"")</f>
        <v>75000</v>
      </c>
      <c r="G131" s="249">
        <f>IF('Załącznik Nr 1-dochody'!G209&gt;0,'Załącznik Nr 1-dochody'!G209,"")</f>
        <v>75000</v>
      </c>
      <c r="H131" s="249"/>
      <c r="I131" s="249">
        <f>IF('Załącznik Nr 1-dochody'!I209&gt;0,'Załącznik Nr 1-dochody'!I209,"")</f>
      </c>
      <c r="J131" s="249">
        <f>IF('Załącznik Nr 1-dochody'!J209&gt;0,'Załącznik Nr 1-dochody'!J209,"")</f>
      </c>
      <c r="K131" s="360"/>
      <c r="L131" s="360"/>
      <c r="M131" s="374">
        <f t="shared" si="14"/>
        <v>1.0416666666666667</v>
      </c>
    </row>
    <row r="132" spans="1:13" s="8" customFormat="1" ht="50.25" customHeight="1">
      <c r="A132" s="142"/>
      <c r="B132" s="35"/>
      <c r="C132" s="285" t="s">
        <v>80</v>
      </c>
      <c r="D132" s="236" t="s">
        <v>115</v>
      </c>
      <c r="E132" s="249">
        <f>IF('Załącznik Nr 1-dochody'!E210&gt;0,'Załącznik Nr 1-dochody'!E210,"")</f>
        <v>119000</v>
      </c>
      <c r="F132" s="249">
        <f>IF('Załącznik Nr 1-dochody'!F210&gt;0,'Załącznik Nr 1-dochody'!F210,"")</f>
        <v>119000</v>
      </c>
      <c r="G132" s="249">
        <f>IF('Załącznik Nr 1-dochody'!G210&gt;0,'Załącznik Nr 1-dochody'!G210,"")</f>
      </c>
      <c r="H132" s="249"/>
      <c r="I132" s="249">
        <f>IF('Załącznik Nr 1-dochody'!I210&gt;0,'Załącznik Nr 1-dochody'!I210,"")</f>
        <v>119000</v>
      </c>
      <c r="J132" s="249">
        <f>IF('Załącznik Nr 1-dochody'!J210&gt;0,'Załącznik Nr 1-dochody'!J210,"")</f>
      </c>
      <c r="K132" s="360"/>
      <c r="L132" s="360"/>
      <c r="M132" s="374">
        <f t="shared" si="14"/>
        <v>1</v>
      </c>
    </row>
    <row r="133" spans="1:13" s="8" customFormat="1" ht="25.5">
      <c r="A133" s="142"/>
      <c r="B133" s="104">
        <v>85278</v>
      </c>
      <c r="C133" s="287" t="s">
        <v>292</v>
      </c>
      <c r="D133" s="156"/>
      <c r="E133" s="245">
        <f>SUM(E134)</f>
        <v>1392</v>
      </c>
      <c r="F133" s="245">
        <f aca="true" t="shared" si="26" ref="F133:L133">SUM(F134)</f>
        <v>0</v>
      </c>
      <c r="G133" s="245">
        <f t="shared" si="26"/>
        <v>0</v>
      </c>
      <c r="H133" s="245">
        <f t="shared" si="26"/>
        <v>0</v>
      </c>
      <c r="I133" s="245">
        <f t="shared" si="26"/>
        <v>0</v>
      </c>
      <c r="J133" s="245">
        <f t="shared" si="26"/>
        <v>0</v>
      </c>
      <c r="K133" s="245">
        <f t="shared" si="26"/>
        <v>0</v>
      </c>
      <c r="L133" s="245">
        <f t="shared" si="26"/>
        <v>0</v>
      </c>
      <c r="M133" s="374">
        <f t="shared" si="14"/>
        <v>0</v>
      </c>
    </row>
    <row r="134" spans="1:13" s="8" customFormat="1" ht="50.25" customHeight="1">
      <c r="A134" s="142"/>
      <c r="B134" s="326"/>
      <c r="C134" s="292" t="s">
        <v>80</v>
      </c>
      <c r="D134" s="113" t="s">
        <v>115</v>
      </c>
      <c r="E134" s="249">
        <f>IF('Załącznik Nr 1-dochody'!E214&gt;0,'Załącznik Nr 1-dochody'!E214,"")</f>
        <v>1392</v>
      </c>
      <c r="F134" s="249">
        <f>IF('Załącznik Nr 1-dochody'!F214&gt;0,'Załącznik Nr 1-dochody'!F214,"")</f>
      </c>
      <c r="G134" s="249">
        <f>IF('Załącznik Nr 1-dochody'!G214&gt;0,'Załącznik Nr 1-dochody'!G214,"")</f>
      </c>
      <c r="H134" s="249">
        <f>IF('Załącznik Nr 1-dochody'!H214&gt;0,'Załącznik Nr 1-dochody'!H214,"")</f>
      </c>
      <c r="I134" s="249">
        <f>IF('Załącznik Nr 1-dochody'!I214&gt;0,'Załącznik Nr 1-dochody'!I214,"")</f>
      </c>
      <c r="J134" s="249">
        <f>IF('Załącznik Nr 1-dochody'!J214&gt;0,'Załącznik Nr 1-dochody'!J214,"")</f>
      </c>
      <c r="K134" s="249">
        <f>IF('Załącznik Nr 1-dochody'!K214&gt;0,'Załącznik Nr 1-dochody'!K214,"")</f>
      </c>
      <c r="L134" s="249">
        <f>IF('Załącznik Nr 1-dochody'!L214&gt;0,'Załącznik Nr 1-dochody'!L214,"")</f>
      </c>
      <c r="M134" s="374"/>
    </row>
    <row r="135" spans="1:13" s="5" customFormat="1" ht="12.75">
      <c r="A135" s="135"/>
      <c r="B135" s="106">
        <v>85295</v>
      </c>
      <c r="C135" s="287" t="s">
        <v>5</v>
      </c>
      <c r="D135" s="100"/>
      <c r="E135" s="247">
        <f>SUM(E136:E137)</f>
        <v>615051</v>
      </c>
      <c r="F135" s="247">
        <f aca="true" t="shared" si="27" ref="F135:L135">SUM(F136:F137)</f>
        <v>339000</v>
      </c>
      <c r="G135" s="247">
        <f t="shared" si="27"/>
        <v>0</v>
      </c>
      <c r="H135" s="247">
        <f t="shared" si="27"/>
        <v>0</v>
      </c>
      <c r="I135" s="247">
        <f t="shared" si="27"/>
        <v>339000</v>
      </c>
      <c r="J135" s="247">
        <f t="shared" si="27"/>
        <v>0</v>
      </c>
      <c r="K135" s="247">
        <f t="shared" si="27"/>
        <v>0</v>
      </c>
      <c r="L135" s="247">
        <f t="shared" si="27"/>
        <v>0</v>
      </c>
      <c r="M135" s="374">
        <f t="shared" si="14"/>
        <v>0.5511738050990893</v>
      </c>
    </row>
    <row r="136" spans="1:13" s="4" customFormat="1" ht="37.5" customHeight="1">
      <c r="A136" s="136"/>
      <c r="B136" s="19"/>
      <c r="C136" s="289" t="s">
        <v>88</v>
      </c>
      <c r="D136" s="113" t="s">
        <v>135</v>
      </c>
      <c r="E136" s="249">
        <f>IF('Załącznik Nr 1-dochody'!E216&gt;0,'Załącznik Nr 1-dochody'!E216,"")</f>
        <v>609406</v>
      </c>
      <c r="F136" s="249">
        <f>IF('Załącznik Nr 1-dochody'!F216&gt;0,'Załącznik Nr 1-dochody'!F216,"")</f>
        <v>339000</v>
      </c>
      <c r="G136" s="249">
        <f>IF('Załącznik Nr 1-dochody'!G216&gt;0,'Załącznik Nr 1-dochody'!G216,"")</f>
      </c>
      <c r="H136" s="249"/>
      <c r="I136" s="249">
        <f>IF('Załącznik Nr 1-dochody'!I216&gt;0,'Załącznik Nr 1-dochody'!I216,"")</f>
        <v>339000</v>
      </c>
      <c r="J136" s="249">
        <f>IF('Załącznik Nr 1-dochody'!J216&gt;0,'Załącznik Nr 1-dochody'!J216,"")</f>
      </c>
      <c r="K136" s="360"/>
      <c r="L136" s="360"/>
      <c r="M136" s="374">
        <f t="shared" si="14"/>
        <v>0.556279393376501</v>
      </c>
    </row>
    <row r="137" spans="1:13" s="4" customFormat="1" ht="63.75">
      <c r="A137" s="136"/>
      <c r="B137" s="19"/>
      <c r="C137" s="292" t="s">
        <v>192</v>
      </c>
      <c r="D137" s="236" t="s">
        <v>184</v>
      </c>
      <c r="E137" s="249">
        <f>IF('Załącznik Nr 1-dochody'!E217&gt;0,'Załącznik Nr 1-dochody'!E217,"")</f>
        <v>5645</v>
      </c>
      <c r="F137" s="249">
        <f>IF('Załącznik Nr 1-dochody'!F217&gt;0,'Załącznik Nr 1-dochody'!F217,"")</f>
      </c>
      <c r="G137" s="249">
        <f>IF('Załącznik Nr 1-dochody'!G217&gt;0,'Załącznik Nr 1-dochody'!G217,"")</f>
      </c>
      <c r="H137" s="249">
        <f>IF('Załącznik Nr 1-dochody'!H217&gt;0,'Załącznik Nr 1-dochody'!H217,"")</f>
      </c>
      <c r="I137" s="249">
        <f>IF('Załącznik Nr 1-dochody'!I217&gt;0,'Załącznik Nr 1-dochody'!I217,"")</f>
      </c>
      <c r="J137" s="249">
        <f>IF('Załącznik Nr 1-dochody'!J217&gt;0,'Załącznik Nr 1-dochody'!J217,"")</f>
      </c>
      <c r="K137" s="249">
        <f>IF('Załącznik Nr 1-dochody'!K217&gt;0,'Załącznik Nr 1-dochody'!K217,"")</f>
      </c>
      <c r="L137" s="249">
        <f>IF('Załącznik Nr 1-dochody'!L217&gt;0,'Załącznik Nr 1-dochody'!L217,"")</f>
      </c>
      <c r="M137" s="374"/>
    </row>
    <row r="138" spans="1:13" s="4" customFormat="1" ht="12.75">
      <c r="A138" s="162">
        <v>854</v>
      </c>
      <c r="B138" s="159"/>
      <c r="C138" s="290" t="s">
        <v>54</v>
      </c>
      <c r="D138" s="299"/>
      <c r="E138" s="344">
        <f>SUM(E139+E141)</f>
        <v>704095</v>
      </c>
      <c r="F138" s="344">
        <f>SUM(F139+F141)</f>
        <v>0</v>
      </c>
      <c r="G138" s="344">
        <f aca="true" t="shared" si="28" ref="G138:L138">SUM(G139+G141)</f>
        <v>0</v>
      </c>
      <c r="H138" s="344">
        <f t="shared" si="28"/>
        <v>0</v>
      </c>
      <c r="I138" s="344">
        <f t="shared" si="28"/>
        <v>0</v>
      </c>
      <c r="J138" s="344">
        <f t="shared" si="28"/>
        <v>0</v>
      </c>
      <c r="K138" s="344">
        <f t="shared" si="28"/>
        <v>0</v>
      </c>
      <c r="L138" s="344">
        <f t="shared" si="28"/>
        <v>0</v>
      </c>
      <c r="M138" s="374">
        <f t="shared" si="14"/>
        <v>0</v>
      </c>
    </row>
    <row r="139" spans="1:13" s="4" customFormat="1" ht="15">
      <c r="A139" s="386"/>
      <c r="B139" s="130">
        <v>85401</v>
      </c>
      <c r="C139" s="298" t="s">
        <v>296</v>
      </c>
      <c r="D139" s="104"/>
      <c r="E139" s="348">
        <f>SUM(E140)</f>
        <v>0</v>
      </c>
      <c r="F139" s="348">
        <f aca="true" t="shared" si="29" ref="F139:L139">SUM(F140)</f>
        <v>0</v>
      </c>
      <c r="G139" s="348">
        <f t="shared" si="29"/>
        <v>0</v>
      </c>
      <c r="H139" s="348">
        <f t="shared" si="29"/>
        <v>0</v>
      </c>
      <c r="I139" s="348">
        <f t="shared" si="29"/>
        <v>0</v>
      </c>
      <c r="J139" s="348">
        <f t="shared" si="29"/>
        <v>0</v>
      </c>
      <c r="K139" s="348">
        <f t="shared" si="29"/>
        <v>0</v>
      </c>
      <c r="L139" s="348">
        <f t="shared" si="29"/>
        <v>0</v>
      </c>
      <c r="M139" s="374"/>
    </row>
    <row r="140" spans="1:13" s="4" customFormat="1" ht="15">
      <c r="A140" s="386"/>
      <c r="B140" s="302"/>
      <c r="C140" s="292" t="s">
        <v>47</v>
      </c>
      <c r="D140" s="158" t="s">
        <v>136</v>
      </c>
      <c r="E140" s="249">
        <f>IF('Załącznik Nr 1-dochody'!E229&gt;0,'Załącznik Nr 1-dochody'!E229,"")</f>
      </c>
      <c r="F140" s="249">
        <f>IF('Załącznik Nr 1-dochody'!F229&gt;0,'Załącznik Nr 1-dochody'!F229,"")</f>
      </c>
      <c r="G140" s="249">
        <f>IF('Załącznik Nr 1-dochody'!G229&gt;0,'Załącznik Nr 1-dochody'!G229,"")</f>
      </c>
      <c r="H140" s="249">
        <f>IF('Załącznik Nr 1-dochody'!H229&gt;0,'Załącznik Nr 1-dochody'!H229,"")</f>
      </c>
      <c r="I140" s="249">
        <f>IF('Załącznik Nr 1-dochody'!I229&gt;0,'Załącznik Nr 1-dochody'!I229,"")</f>
      </c>
      <c r="J140" s="249">
        <f>IF('Załącznik Nr 1-dochody'!J229&gt;0,'Załącznik Nr 1-dochody'!J229,"")</f>
      </c>
      <c r="K140" s="249">
        <f>IF('Załącznik Nr 1-dochody'!K229&gt;0,'Załącznik Nr 1-dochody'!K229,"")</f>
      </c>
      <c r="L140" s="249">
        <f>IF('Załącznik Nr 1-dochody'!L229&gt;0,'Załącznik Nr 1-dochody'!L229,"")</f>
      </c>
      <c r="M140" s="374"/>
    </row>
    <row r="141" spans="1:13" s="4" customFormat="1" ht="12.75">
      <c r="A141" s="136"/>
      <c r="B141" s="155">
        <v>85415</v>
      </c>
      <c r="C141" s="287" t="s">
        <v>56</v>
      </c>
      <c r="D141" s="100"/>
      <c r="E141" s="348">
        <f>SUM(E142:E144)</f>
        <v>704095</v>
      </c>
      <c r="F141" s="348">
        <f>SUM(F142:F144)</f>
        <v>0</v>
      </c>
      <c r="G141" s="348">
        <f>SUM(G142:G144)</f>
        <v>0</v>
      </c>
      <c r="H141" s="348"/>
      <c r="I141" s="348">
        <f>SUM(I142:I144)</f>
        <v>0</v>
      </c>
      <c r="J141" s="348">
        <f>SUM(J142:J144)</f>
        <v>0</v>
      </c>
      <c r="K141" s="365"/>
      <c r="L141" s="365"/>
      <c r="M141" s="374">
        <f t="shared" si="14"/>
        <v>0</v>
      </c>
    </row>
    <row r="142" spans="1:13" s="4" customFormat="1" ht="76.5">
      <c r="A142" s="136"/>
      <c r="B142" s="19"/>
      <c r="C142" s="285" t="s">
        <v>219</v>
      </c>
      <c r="D142" s="113" t="s">
        <v>215</v>
      </c>
      <c r="E142" s="249">
        <f>IF('Załącznik Nr 1-dochody'!E237&gt;0,'Załącznik Nr 1-dochody'!E237,"")</f>
        <v>144538</v>
      </c>
      <c r="F142" s="249">
        <f>IF('Załącznik Nr 1-dochody'!F237&gt;0,'Załącznik Nr 1-dochody'!F237,"")</f>
      </c>
      <c r="G142" s="249">
        <f>IF('Załącznik Nr 1-dochody'!G237&gt;0,'Załącznik Nr 1-dochody'!G237,"")</f>
      </c>
      <c r="H142" s="249"/>
      <c r="I142" s="249">
        <f>IF('Załącznik Nr 1-dochody'!I237&gt;0,'Załącznik Nr 1-dochody'!I237,"")</f>
      </c>
      <c r="J142" s="249">
        <f>IF('Załącznik Nr 1-dochody'!J237&gt;0,'Załącznik Nr 1-dochody'!J237,"")</f>
      </c>
      <c r="K142" s="360"/>
      <c r="L142" s="360"/>
      <c r="M142" s="374"/>
    </row>
    <row r="143" spans="1:13" s="4" customFormat="1" ht="76.5">
      <c r="A143" s="136"/>
      <c r="B143" s="19"/>
      <c r="C143" s="285" t="s">
        <v>219</v>
      </c>
      <c r="D143" s="113" t="s">
        <v>214</v>
      </c>
      <c r="E143" s="249">
        <f>IF('Załącznik Nr 1-dochody'!E238&gt;0,'Załącznik Nr 1-dochody'!E238,"")</f>
        <v>67862</v>
      </c>
      <c r="F143" s="249">
        <f>IF('Załącznik Nr 1-dochody'!F238&gt;0,'Załącznik Nr 1-dochody'!F238,"")</f>
      </c>
      <c r="G143" s="249">
        <f>IF('Załącznik Nr 1-dochody'!G238&gt;0,'Załącznik Nr 1-dochody'!G238,"")</f>
      </c>
      <c r="H143" s="249"/>
      <c r="I143" s="249">
        <f>IF('Załącznik Nr 1-dochody'!I238&gt;0,'Załącznik Nr 1-dochody'!I238,"")</f>
      </c>
      <c r="J143" s="249">
        <f>IF('Załącznik Nr 1-dochody'!J238&gt;0,'Załącznik Nr 1-dochody'!J238,"")</f>
      </c>
      <c r="K143" s="360"/>
      <c r="L143" s="360"/>
      <c r="M143" s="374"/>
    </row>
    <row r="144" spans="1:13" s="4" customFormat="1" ht="38.25">
      <c r="A144" s="136"/>
      <c r="B144" s="19"/>
      <c r="C144" s="289" t="s">
        <v>88</v>
      </c>
      <c r="D144" s="113" t="s">
        <v>135</v>
      </c>
      <c r="E144" s="249">
        <f>IF('Załącznik Nr 1-dochody'!E240&gt;0,'Załącznik Nr 1-dochody'!E240,"")</f>
        <v>491695</v>
      </c>
      <c r="F144" s="249">
        <f>IF('Załącznik Nr 1-dochody'!F240&gt;0,'Załącznik Nr 1-dochody'!F240,"")</f>
      </c>
      <c r="G144" s="249">
        <f>IF('Załącznik Nr 1-dochody'!G240&gt;0,'Załącznik Nr 1-dochody'!G240,"")</f>
      </c>
      <c r="H144" s="249"/>
      <c r="I144" s="249">
        <f>IF('Załącznik Nr 1-dochody'!I240&gt;0,'Załącznik Nr 1-dochody'!I240,"")</f>
      </c>
      <c r="J144" s="249">
        <f>IF('Załącznik Nr 1-dochody'!J240&gt;0,'Załącznik Nr 1-dochody'!J240,"")</f>
      </c>
      <c r="K144" s="360"/>
      <c r="L144" s="360"/>
      <c r="M144" s="374"/>
    </row>
    <row r="145" spans="1:13" s="7" customFormat="1" ht="33" customHeight="1">
      <c r="A145" s="137">
        <v>900</v>
      </c>
      <c r="B145" s="97"/>
      <c r="C145" s="286" t="s">
        <v>57</v>
      </c>
      <c r="D145" s="96"/>
      <c r="E145" s="237">
        <f>SUM(E146+E148+E150+E154+E156+E152)</f>
        <v>4165408</v>
      </c>
      <c r="F145" s="237">
        <f aca="true" t="shared" si="30" ref="F145:L145">SUM(F146+F148+F150+F154+F156+F152)</f>
        <v>455294</v>
      </c>
      <c r="G145" s="237">
        <f t="shared" si="30"/>
        <v>455294</v>
      </c>
      <c r="H145" s="237">
        <f t="shared" si="30"/>
        <v>0</v>
      </c>
      <c r="I145" s="237">
        <f t="shared" si="30"/>
        <v>0</v>
      </c>
      <c r="J145" s="237">
        <f t="shared" si="30"/>
        <v>0</v>
      </c>
      <c r="K145" s="237">
        <f t="shared" si="30"/>
        <v>0</v>
      </c>
      <c r="L145" s="237">
        <f t="shared" si="30"/>
        <v>0</v>
      </c>
      <c r="M145" s="374">
        <f t="shared" si="14"/>
        <v>0.10930357842497061</v>
      </c>
    </row>
    <row r="146" spans="1:13" s="5" customFormat="1" ht="12.75">
      <c r="A146" s="135"/>
      <c r="B146" s="106">
        <v>90001</v>
      </c>
      <c r="C146" s="287" t="s">
        <v>58</v>
      </c>
      <c r="D146" s="100"/>
      <c r="E146" s="247">
        <f>SUM(E147:E147)</f>
        <v>3715000</v>
      </c>
      <c r="F146" s="247">
        <f>SUM(F147:F147)</f>
        <v>0</v>
      </c>
      <c r="G146" s="247">
        <f>SUM(G147:G147)</f>
        <v>0</v>
      </c>
      <c r="H146" s="247"/>
      <c r="I146" s="247">
        <f>SUM(I147:I147)</f>
        <v>0</v>
      </c>
      <c r="J146" s="247">
        <f>SUM(J147:J147)</f>
        <v>0</v>
      </c>
      <c r="K146" s="248"/>
      <c r="L146" s="248"/>
      <c r="M146" s="374">
        <f aca="true" t="shared" si="31" ref="M146:M169">F146/E146</f>
        <v>0</v>
      </c>
    </row>
    <row r="147" spans="1:13" s="4" customFormat="1" ht="51">
      <c r="A147" s="136"/>
      <c r="B147" s="19"/>
      <c r="C147" s="289" t="s">
        <v>217</v>
      </c>
      <c r="D147" s="113" t="s">
        <v>180</v>
      </c>
      <c r="E147" s="249">
        <f>IF('Załącznik Nr 1-dochody'!E243&gt;0,'Załącznik Nr 1-dochody'!E243,"")</f>
        <v>3715000</v>
      </c>
      <c r="F147" s="249">
        <f>IF('Załącznik Nr 1-dochody'!F243&gt;0,'Załącznik Nr 1-dochody'!F243,"")</f>
      </c>
      <c r="G147" s="249"/>
      <c r="H147" s="249"/>
      <c r="I147" s="249"/>
      <c r="J147" s="249">
        <f>IF('Załącznik Nr 1-dochody'!J243&gt;0,'Załącznik Nr 1-dochody'!J243,"")</f>
      </c>
      <c r="K147" s="360"/>
      <c r="L147" s="360"/>
      <c r="M147" s="374"/>
    </row>
    <row r="148" spans="1:13" s="5" customFormat="1" ht="12.75">
      <c r="A148" s="135"/>
      <c r="B148" s="106">
        <v>90002</v>
      </c>
      <c r="C148" s="287" t="s">
        <v>59</v>
      </c>
      <c r="D148" s="100"/>
      <c r="E148" s="247">
        <f>SUM(E149)</f>
        <v>351463</v>
      </c>
      <c r="F148" s="247">
        <f>SUM(F149)</f>
        <v>370000</v>
      </c>
      <c r="G148" s="247">
        <f>SUM(G149)</f>
        <v>370000</v>
      </c>
      <c r="H148" s="247"/>
      <c r="I148" s="247">
        <f>SUM(I149)</f>
        <v>0</v>
      </c>
      <c r="J148" s="247">
        <f>SUM(J149)</f>
        <v>0</v>
      </c>
      <c r="K148" s="248"/>
      <c r="L148" s="248"/>
      <c r="M148" s="374">
        <f t="shared" si="31"/>
        <v>1.0527423939362037</v>
      </c>
    </row>
    <row r="149" spans="1:13" s="4" customFormat="1" ht="12.75">
      <c r="A149" s="136"/>
      <c r="B149" s="19"/>
      <c r="C149" s="289" t="s">
        <v>47</v>
      </c>
      <c r="D149" s="113" t="s">
        <v>136</v>
      </c>
      <c r="E149" s="249">
        <f>IF('Załącznik Nr 1-dochody'!E245&gt;0,'Załącznik Nr 1-dochody'!E245,"")</f>
        <v>351463</v>
      </c>
      <c r="F149" s="249">
        <f>IF('Załącznik Nr 1-dochody'!F245&gt;0,'Załącznik Nr 1-dochody'!F245,"")</f>
        <v>370000</v>
      </c>
      <c r="G149" s="249">
        <f>IF('Załącznik Nr 1-dochody'!G245&gt;0,'Załącznik Nr 1-dochody'!G245,"")</f>
        <v>370000</v>
      </c>
      <c r="H149" s="249"/>
      <c r="I149" s="249">
        <f>IF('Załącznik Nr 1-dochody'!I245&gt;0,'Załącznik Nr 1-dochody'!I245,"")</f>
      </c>
      <c r="J149" s="249">
        <f>IF('Załącznik Nr 1-dochody'!J245&gt;0,'Załącznik Nr 1-dochody'!J245,"")</f>
      </c>
      <c r="K149" s="360"/>
      <c r="L149" s="360"/>
      <c r="M149" s="374">
        <f t="shared" si="31"/>
        <v>1.0527423939362037</v>
      </c>
    </row>
    <row r="150" spans="1:13" s="4" customFormat="1" ht="12.75">
      <c r="A150" s="136"/>
      <c r="B150" s="37">
        <v>90003</v>
      </c>
      <c r="C150" s="291" t="s">
        <v>210</v>
      </c>
      <c r="D150" s="156"/>
      <c r="E150" s="245">
        <f>SUM(E151)</f>
        <v>2000</v>
      </c>
      <c r="F150" s="245">
        <f>SUM(F151)</f>
        <v>0</v>
      </c>
      <c r="G150" s="245">
        <f>SUM(G151)</f>
        <v>0</v>
      </c>
      <c r="H150" s="245"/>
      <c r="I150" s="245">
        <f>SUM(I151)</f>
        <v>0</v>
      </c>
      <c r="J150" s="245">
        <f>SUM(J151)</f>
        <v>0</v>
      </c>
      <c r="K150" s="353"/>
      <c r="L150" s="353"/>
      <c r="M150" s="374">
        <f t="shared" si="31"/>
        <v>0</v>
      </c>
    </row>
    <row r="151" spans="1:13" s="4" customFormat="1" ht="38.25">
      <c r="A151" s="136"/>
      <c r="B151" s="19"/>
      <c r="C151" s="289" t="s">
        <v>209</v>
      </c>
      <c r="D151" s="113" t="s">
        <v>113</v>
      </c>
      <c r="E151" s="249">
        <f>IF('Załącznik Nr 1-dochody'!E247&gt;0,'Załącznik Nr 1-dochody'!E247,"")</f>
        <v>2000</v>
      </c>
      <c r="F151" s="249">
        <f>IF('Załącznik Nr 1-dochody'!F247&gt;0,'Załącznik Nr 1-dochody'!F247,"")</f>
      </c>
      <c r="G151" s="249">
        <f>IF('Załącznik Nr 1-dochody'!G247&gt;0,'Załącznik Nr 1-dochody'!G247,"")</f>
      </c>
      <c r="H151" s="249"/>
      <c r="I151" s="249">
        <f>IF('Załącznik Nr 1-dochody'!I247&gt;0,'Załącznik Nr 1-dochody'!I247,"")</f>
      </c>
      <c r="J151" s="249">
        <f>IF('Załącznik Nr 1-dochody'!J247&gt;0,'Załącznik Nr 1-dochody'!J247,"")</f>
      </c>
      <c r="K151" s="360"/>
      <c r="L151" s="360"/>
      <c r="M151" s="374"/>
    </row>
    <row r="152" spans="1:13" s="4" customFormat="1" ht="15">
      <c r="A152" s="136"/>
      <c r="B152" s="104">
        <v>90015</v>
      </c>
      <c r="C152" s="287" t="s">
        <v>294</v>
      </c>
      <c r="D152" s="100"/>
      <c r="E152" s="245">
        <f>SUM(E153)</f>
        <v>12415</v>
      </c>
      <c r="F152" s="245">
        <f aca="true" t="shared" si="32" ref="F152:L152">SUM(F153)</f>
        <v>0</v>
      </c>
      <c r="G152" s="245">
        <f t="shared" si="32"/>
        <v>0</v>
      </c>
      <c r="H152" s="245">
        <f t="shared" si="32"/>
        <v>0</v>
      </c>
      <c r="I152" s="245">
        <f t="shared" si="32"/>
        <v>0</v>
      </c>
      <c r="J152" s="245">
        <f t="shared" si="32"/>
        <v>0</v>
      </c>
      <c r="K152" s="245">
        <f t="shared" si="32"/>
        <v>0</v>
      </c>
      <c r="L152" s="245">
        <f t="shared" si="32"/>
        <v>0</v>
      </c>
      <c r="M152" s="374">
        <f t="shared" si="31"/>
        <v>0</v>
      </c>
    </row>
    <row r="153" spans="1:13" s="4" customFormat="1" ht="14.25">
      <c r="A153" s="136"/>
      <c r="B153" s="326"/>
      <c r="C153" s="288" t="s">
        <v>10</v>
      </c>
      <c r="D153" s="236" t="s">
        <v>105</v>
      </c>
      <c r="E153" s="249">
        <f>IF('Załącznik Nr 1-dochody'!E249&gt;0,'Załącznik Nr 1-dochody'!E249,"")</f>
        <v>12415</v>
      </c>
      <c r="F153" s="249">
        <f>IF('Załącznik Nr 1-dochody'!F249&gt;0,'Załącznik Nr 1-dochody'!F249,"")</f>
      </c>
      <c r="G153" s="249">
        <f>IF('Załącznik Nr 1-dochody'!G249&gt;0,'Załącznik Nr 1-dochody'!G249,"")</f>
      </c>
      <c r="H153" s="249">
        <f>IF('Załącznik Nr 1-dochody'!H249&gt;0,'Załącznik Nr 1-dochody'!H249,"")</f>
      </c>
      <c r="I153" s="249">
        <f>IF('Załącznik Nr 1-dochody'!I249&gt;0,'Załącznik Nr 1-dochody'!I249,"")</f>
      </c>
      <c r="J153" s="249">
        <f>IF('Załącznik Nr 1-dochody'!J249&gt;0,'Załącznik Nr 1-dochody'!J249,"")</f>
      </c>
      <c r="K153" s="249">
        <f>IF('Załącznik Nr 1-dochody'!K249&gt;0,'Załącznik Nr 1-dochody'!K249,"")</f>
      </c>
      <c r="L153" s="249">
        <f>IF('Załącznik Nr 1-dochody'!L249&gt;0,'Załącznik Nr 1-dochody'!L249,"")</f>
      </c>
      <c r="M153" s="374"/>
    </row>
    <row r="154" spans="1:13" s="4" customFormat="1" ht="39" customHeight="1">
      <c r="A154" s="136"/>
      <c r="B154" s="155">
        <v>90020</v>
      </c>
      <c r="C154" s="287" t="s">
        <v>168</v>
      </c>
      <c r="D154" s="100"/>
      <c r="E154" s="247">
        <f>SUM(E155)</f>
        <v>4500</v>
      </c>
      <c r="F154" s="247">
        <f>SUM(F155)</f>
        <v>4500</v>
      </c>
      <c r="G154" s="247">
        <f>SUM(G155)</f>
        <v>4500</v>
      </c>
      <c r="H154" s="247"/>
      <c r="I154" s="247">
        <f>SUM(I155)</f>
        <v>0</v>
      </c>
      <c r="J154" s="247">
        <f>SUM(J155)</f>
        <v>0</v>
      </c>
      <c r="K154" s="248"/>
      <c r="L154" s="248"/>
      <c r="M154" s="374">
        <f t="shared" si="31"/>
        <v>1</v>
      </c>
    </row>
    <row r="155" spans="1:13" s="4" customFormat="1" ht="15.75" customHeight="1">
      <c r="A155" s="136"/>
      <c r="B155" s="19"/>
      <c r="C155" s="285" t="s">
        <v>170</v>
      </c>
      <c r="D155" s="113" t="s">
        <v>169</v>
      </c>
      <c r="E155" s="249">
        <f>IF('Załącznik Nr 1-dochody'!E251&gt;0,'Załącznik Nr 1-dochody'!E251,"")</f>
        <v>4500</v>
      </c>
      <c r="F155" s="249">
        <f>IF('Załącznik Nr 1-dochody'!F251&gt;0,'Załącznik Nr 1-dochody'!F251,"")</f>
        <v>4500</v>
      </c>
      <c r="G155" s="249">
        <f>IF('Załącznik Nr 1-dochody'!G251&gt;0,'Załącznik Nr 1-dochody'!G251,"")</f>
        <v>4500</v>
      </c>
      <c r="H155" s="249"/>
      <c r="I155" s="249"/>
      <c r="J155" s="249"/>
      <c r="K155" s="360"/>
      <c r="L155" s="360"/>
      <c r="M155" s="374">
        <f t="shared" si="31"/>
        <v>1</v>
      </c>
    </row>
    <row r="156" spans="1:13" s="5" customFormat="1" ht="20.25" customHeight="1">
      <c r="A156" s="135"/>
      <c r="B156" s="106">
        <v>90095</v>
      </c>
      <c r="C156" s="287" t="s">
        <v>5</v>
      </c>
      <c r="D156" s="100"/>
      <c r="E156" s="247">
        <f>SUM(E157:E158)</f>
        <v>80030</v>
      </c>
      <c r="F156" s="247">
        <f>SUM(F157:F158)</f>
        <v>80794</v>
      </c>
      <c r="G156" s="247">
        <f>SUM(G157:G158)</f>
        <v>80794</v>
      </c>
      <c r="H156" s="247"/>
      <c r="I156" s="247">
        <f>SUM(I157:I158)</f>
        <v>0</v>
      </c>
      <c r="J156" s="247">
        <f>SUM(J157:J158)</f>
        <v>0</v>
      </c>
      <c r="K156" s="248"/>
      <c r="L156" s="248"/>
      <c r="M156" s="374">
        <f t="shared" si="31"/>
        <v>1.0095464200924653</v>
      </c>
    </row>
    <row r="157" spans="1:13" s="4" customFormat="1" ht="25.5" customHeight="1">
      <c r="A157" s="136"/>
      <c r="B157" s="19"/>
      <c r="C157" s="289" t="s">
        <v>60</v>
      </c>
      <c r="D157" s="113" t="s">
        <v>139</v>
      </c>
      <c r="E157" s="249">
        <f>IF('Załącznik Nr 1-dochody'!E253&gt;0,'Załącznik Nr 1-dochody'!E253,"")</f>
        <v>41818</v>
      </c>
      <c r="F157" s="249">
        <f>IF('Załącznik Nr 1-dochody'!F253&gt;0,'Załącznik Nr 1-dochody'!F253,"")</f>
        <v>41818</v>
      </c>
      <c r="G157" s="249">
        <f>IF('Załącznik Nr 1-dochody'!G253&gt;0,'Załącznik Nr 1-dochody'!G253,"")</f>
        <v>41818</v>
      </c>
      <c r="H157" s="249"/>
      <c r="I157" s="249">
        <f>IF('Załącznik Nr 1-dochody'!I253&gt;0,'Załącznik Nr 1-dochody'!I253,"")</f>
      </c>
      <c r="J157" s="249">
        <f>IF('Załącznik Nr 1-dochody'!J253&gt;0,'Załącznik Nr 1-dochody'!J253,"")</f>
      </c>
      <c r="K157" s="360"/>
      <c r="L157" s="360"/>
      <c r="M157" s="374">
        <f t="shared" si="31"/>
        <v>1</v>
      </c>
    </row>
    <row r="158" spans="1:13" s="4" customFormat="1" ht="75.75" customHeight="1">
      <c r="A158" s="136"/>
      <c r="B158" s="19"/>
      <c r="C158" s="289" t="s">
        <v>96</v>
      </c>
      <c r="D158" s="113" t="s">
        <v>108</v>
      </c>
      <c r="E158" s="249">
        <f>IF('Załącznik Nr 1-dochody'!E254&gt;0,'Załącznik Nr 1-dochody'!E254,"")</f>
        <v>38212</v>
      </c>
      <c r="F158" s="249">
        <f>IF('Załącznik Nr 1-dochody'!F254&gt;0,'Załącznik Nr 1-dochody'!F254,"")</f>
        <v>38976</v>
      </c>
      <c r="G158" s="249">
        <f>IF('Załącznik Nr 1-dochody'!G254&gt;0,'Załącznik Nr 1-dochody'!G254,"")</f>
        <v>38976</v>
      </c>
      <c r="H158" s="249"/>
      <c r="I158" s="249">
        <f>IF('Załącznik Nr 1-dochody'!I254&gt;0,'Załącznik Nr 1-dochody'!I254,"")</f>
      </c>
      <c r="J158" s="249">
        <f>IF('Załącznik Nr 1-dochody'!J254&gt;0,'Załącznik Nr 1-dochody'!J254,"")</f>
      </c>
      <c r="K158" s="360"/>
      <c r="L158" s="360"/>
      <c r="M158" s="374">
        <f t="shared" si="31"/>
        <v>1.0199937192504973</v>
      </c>
    </row>
    <row r="159" spans="1:13" s="4" customFormat="1" ht="25.5">
      <c r="A159" s="162">
        <v>921</v>
      </c>
      <c r="B159" s="159"/>
      <c r="C159" s="290" t="s">
        <v>238</v>
      </c>
      <c r="D159" s="299"/>
      <c r="E159" s="344">
        <f aca="true" t="shared" si="33" ref="E159:J159">SUM(E160)</f>
        <v>1748425</v>
      </c>
      <c r="F159" s="344">
        <f t="shared" si="33"/>
        <v>0</v>
      </c>
      <c r="G159" s="344">
        <f t="shared" si="33"/>
        <v>0</v>
      </c>
      <c r="H159" s="344">
        <f t="shared" si="33"/>
        <v>0</v>
      </c>
      <c r="I159" s="344">
        <f t="shared" si="33"/>
        <v>0</v>
      </c>
      <c r="J159" s="344">
        <f t="shared" si="33"/>
        <v>0</v>
      </c>
      <c r="K159" s="361"/>
      <c r="L159" s="361"/>
      <c r="M159" s="374">
        <f t="shared" si="31"/>
        <v>0</v>
      </c>
    </row>
    <row r="160" spans="1:13" s="4" customFormat="1" ht="20.25" customHeight="1">
      <c r="A160" s="163"/>
      <c r="B160" s="155">
        <v>92195</v>
      </c>
      <c r="C160" s="287" t="s">
        <v>239</v>
      </c>
      <c r="D160" s="100"/>
      <c r="E160" s="348">
        <f aca="true" t="shared" si="34" ref="E160:J160">SUM(E161:E163)</f>
        <v>1748425</v>
      </c>
      <c r="F160" s="348">
        <f t="shared" si="34"/>
        <v>0</v>
      </c>
      <c r="G160" s="348">
        <f t="shared" si="34"/>
        <v>0</v>
      </c>
      <c r="H160" s="348">
        <f t="shared" si="34"/>
        <v>0</v>
      </c>
      <c r="I160" s="348">
        <f t="shared" si="34"/>
        <v>0</v>
      </c>
      <c r="J160" s="348">
        <f t="shared" si="34"/>
        <v>0</v>
      </c>
      <c r="K160" s="365"/>
      <c r="L160" s="365"/>
      <c r="M160" s="374">
        <f t="shared" si="31"/>
        <v>0</v>
      </c>
    </row>
    <row r="161" spans="1:13" s="4" customFormat="1" ht="39" customHeight="1">
      <c r="A161" s="136"/>
      <c r="B161" s="19"/>
      <c r="C161" s="289" t="s">
        <v>218</v>
      </c>
      <c r="D161" s="113" t="s">
        <v>213</v>
      </c>
      <c r="E161" s="249">
        <f>IF('Załącznik Nr 1-dochody'!E267&gt;0,'Załącznik Nr 1-dochody'!E267,"")</f>
        <v>1529616</v>
      </c>
      <c r="F161" s="249">
        <f>IF('Załącznik Nr 1-dochody'!F267&gt;0,'Załącznik Nr 1-dochody'!F267,"")</f>
      </c>
      <c r="G161" s="249">
        <f>IF('Załącznik Nr 1-dochody'!G267&gt;0,'Załącznik Nr 1-dochody'!G267,"")</f>
      </c>
      <c r="H161" s="249">
        <f>IF('Załącznik Nr 1-dochody'!H267&gt;0,'Załącznik Nr 1-dochody'!H267,"")</f>
      </c>
      <c r="I161" s="249">
        <f>IF('Załącznik Nr 1-dochody'!I267&gt;0,'Załącznik Nr 1-dochody'!I267,"")</f>
      </c>
      <c r="J161" s="249">
        <f>IF('Załącznik Nr 1-dochody'!J267&gt;0,'Załącznik Nr 1-dochody'!J267,"")</f>
      </c>
      <c r="K161" s="360"/>
      <c r="L161" s="360"/>
      <c r="M161" s="374"/>
    </row>
    <row r="162" spans="1:13" s="4" customFormat="1" ht="63.75">
      <c r="A162" s="136"/>
      <c r="B162" s="19"/>
      <c r="C162" s="293" t="s">
        <v>277</v>
      </c>
      <c r="D162" s="236" t="s">
        <v>278</v>
      </c>
      <c r="E162" s="249">
        <f>IF('Załącznik Nr 1-dochody'!E268&gt;0,'Załącznik Nr 1-dochody'!E268,"")</f>
        <v>10000</v>
      </c>
      <c r="F162" s="249">
        <f>IF('Załącznik Nr 1-dochody'!F268&gt;0,'Załącznik Nr 1-dochody'!F268,"")</f>
      </c>
      <c r="G162" s="249">
        <f>IF('Załącznik Nr 1-dochody'!G268&gt;0,'Załącznik Nr 1-dochody'!G268,"")</f>
      </c>
      <c r="H162" s="249">
        <f>IF('Załącznik Nr 1-dochody'!H268&gt;0,'Załącznik Nr 1-dochody'!H268,"")</f>
      </c>
      <c r="I162" s="249">
        <f>IF('Załącznik Nr 1-dochody'!I268&gt;0,'Załącznik Nr 1-dochody'!I268,"")</f>
      </c>
      <c r="J162" s="249">
        <f>IF('Załącznik Nr 1-dochody'!J268&gt;0,'Załącznik Nr 1-dochody'!J268,"")</f>
      </c>
      <c r="K162" s="360"/>
      <c r="L162" s="360"/>
      <c r="M162" s="374"/>
    </row>
    <row r="163" spans="1:13" s="4" customFormat="1" ht="51">
      <c r="A163" s="136"/>
      <c r="B163" s="19"/>
      <c r="C163" s="289" t="s">
        <v>233</v>
      </c>
      <c r="D163" s="113" t="s">
        <v>204</v>
      </c>
      <c r="E163" s="249">
        <f>IF('Załącznik Nr 1-dochody'!E269&gt;0,'Załącznik Nr 1-dochody'!E269,"")</f>
        <v>208809</v>
      </c>
      <c r="F163" s="249">
        <f>IF('Załącznik Nr 1-dochody'!F269&gt;0,'Załącznik Nr 1-dochody'!F269,"")</f>
      </c>
      <c r="G163" s="249">
        <f>IF('Załącznik Nr 1-dochody'!G269&gt;0,'Załącznik Nr 1-dochody'!G269,"")</f>
      </c>
      <c r="H163" s="249">
        <f>IF('Załącznik Nr 1-dochody'!H269&gt;0,'Załącznik Nr 1-dochody'!H269,"")</f>
      </c>
      <c r="I163" s="249">
        <f>IF('Załącznik Nr 1-dochody'!I269&gt;0,'Załącznik Nr 1-dochody'!I269,"")</f>
      </c>
      <c r="J163" s="249">
        <f>IF('Załącznik Nr 1-dochody'!J269&gt;0,'Załącznik Nr 1-dochody'!J269,"")</f>
      </c>
      <c r="K163" s="360"/>
      <c r="L163" s="360"/>
      <c r="M163" s="374"/>
    </row>
    <row r="164" spans="1:13" s="4" customFormat="1" ht="15">
      <c r="A164" s="143">
        <v>926</v>
      </c>
      <c r="B164" s="126"/>
      <c r="C164" s="286" t="s">
        <v>181</v>
      </c>
      <c r="D164" s="96"/>
      <c r="E164" s="237">
        <f>SUM(E165)</f>
        <v>2457114</v>
      </c>
      <c r="F164" s="237">
        <f>SUM(F165)</f>
        <v>800000</v>
      </c>
      <c r="G164" s="237">
        <f>SUM(G165)</f>
        <v>0</v>
      </c>
      <c r="H164" s="237"/>
      <c r="I164" s="237">
        <f>SUM(I165)</f>
        <v>0</v>
      </c>
      <c r="J164" s="237">
        <f>SUM(J165)</f>
        <v>0</v>
      </c>
      <c r="K164" s="237">
        <f>SUM(K165)</f>
        <v>800000</v>
      </c>
      <c r="L164" s="237">
        <f>SUM(L165)</f>
        <v>800000</v>
      </c>
      <c r="M164" s="374">
        <f t="shared" si="31"/>
        <v>0.3255852190822241</v>
      </c>
    </row>
    <row r="165" spans="1:13" s="4" customFormat="1" ht="12.75">
      <c r="A165" s="136"/>
      <c r="B165" s="155">
        <v>92695</v>
      </c>
      <c r="C165" s="287" t="s">
        <v>5</v>
      </c>
      <c r="D165" s="100"/>
      <c r="E165" s="247">
        <f aca="true" t="shared" si="35" ref="E165:L165">SUM(E166:E168)</f>
        <v>2457114</v>
      </c>
      <c r="F165" s="247">
        <f t="shared" si="35"/>
        <v>800000</v>
      </c>
      <c r="G165" s="247">
        <f t="shared" si="35"/>
        <v>0</v>
      </c>
      <c r="H165" s="247">
        <f t="shared" si="35"/>
        <v>0</v>
      </c>
      <c r="I165" s="247">
        <f t="shared" si="35"/>
        <v>0</v>
      </c>
      <c r="J165" s="247">
        <f t="shared" si="35"/>
        <v>0</v>
      </c>
      <c r="K165" s="247">
        <f t="shared" si="35"/>
        <v>800000</v>
      </c>
      <c r="L165" s="247">
        <f t="shared" si="35"/>
        <v>800000</v>
      </c>
      <c r="M165" s="374">
        <f t="shared" si="31"/>
        <v>0.3255852190822241</v>
      </c>
    </row>
    <row r="166" spans="1:13" s="4" customFormat="1" ht="52.5" customHeight="1">
      <c r="A166" s="136"/>
      <c r="B166" s="19"/>
      <c r="C166" s="285" t="s">
        <v>234</v>
      </c>
      <c r="D166" s="280" t="s">
        <v>235</v>
      </c>
      <c r="E166" s="249">
        <f>IF('Załącznik Nr 1-dochody'!E272&gt;0,'Załącznik Nr 1-dochody'!E272,"")</f>
        <v>2000000</v>
      </c>
      <c r="F166" s="249">
        <f>IF('Załącznik Nr 1-dochody'!F272&gt;0,'Załącznik Nr 1-dochody'!F272,"")</f>
      </c>
      <c r="G166" s="249">
        <f>IF('Załącznik Nr 1-dochody'!G272&gt;0,'Załącznik Nr 1-dochody'!G272,"")</f>
      </c>
      <c r="H166" s="249">
        <f>IF('Załącznik Nr 1-dochody'!H272&gt;0,'Załącznik Nr 1-dochody'!H272,"")</f>
      </c>
      <c r="I166" s="249">
        <f>IF('Załącznik Nr 1-dochody'!I272&gt;0,'Załącznik Nr 1-dochody'!I272,"")</f>
      </c>
      <c r="J166" s="249">
        <f>IF('Załącznik Nr 1-dochody'!J272&gt;0,'Załącznik Nr 1-dochody'!J272,"")</f>
      </c>
      <c r="K166" s="360"/>
      <c r="L166" s="360"/>
      <c r="M166" s="374"/>
    </row>
    <row r="167" spans="1:13" s="4" customFormat="1" ht="63.75">
      <c r="A167" s="136"/>
      <c r="B167" s="19"/>
      <c r="C167" s="292" t="s">
        <v>291</v>
      </c>
      <c r="D167" s="280" t="s">
        <v>138</v>
      </c>
      <c r="E167" s="249">
        <f>IF('Załącznik Nr 1-dochody'!E273&gt;0,'Załącznik Nr 1-dochody'!E273,"")</f>
        <v>200000</v>
      </c>
      <c r="F167" s="249">
        <f>IF('Załącznik Nr 1-dochody'!F273&gt;0,'Załącznik Nr 1-dochody'!F273,"")</f>
        <v>300000</v>
      </c>
      <c r="G167" s="249">
        <f>IF('Załącznik Nr 1-dochody'!G273&gt;0,'Załącznik Nr 1-dochody'!G273,"")</f>
      </c>
      <c r="H167" s="249">
        <f>IF('Załącznik Nr 1-dochody'!H273&gt;0,'Załącznik Nr 1-dochody'!H273,"")</f>
      </c>
      <c r="I167" s="249">
        <f>IF('Załącznik Nr 1-dochody'!I273&gt;0,'Załącznik Nr 1-dochody'!I273,"")</f>
      </c>
      <c r="J167" s="249">
        <f>IF('Załącznik Nr 1-dochody'!J273&gt;0,'Załącznik Nr 1-dochody'!J273,"")</f>
      </c>
      <c r="K167" s="249">
        <f>IF('Załącznik Nr 1-dochody'!K273&gt;0,'Załącznik Nr 1-dochody'!K273,"")</f>
        <v>300000</v>
      </c>
      <c r="L167" s="249">
        <f>IF('Załącznik Nr 1-dochody'!L273&gt;0,'Załącznik Nr 1-dochody'!L273,"")</f>
        <v>300000</v>
      </c>
      <c r="M167" s="374">
        <f t="shared" si="31"/>
        <v>1.5</v>
      </c>
    </row>
    <row r="168" spans="1:13" s="4" customFormat="1" ht="52.5" customHeight="1">
      <c r="A168" s="136"/>
      <c r="B168" s="19"/>
      <c r="C168" s="289" t="s">
        <v>182</v>
      </c>
      <c r="D168" s="113" t="s">
        <v>104</v>
      </c>
      <c r="E168" s="249">
        <f>IF('Załącznik Nr 1-dochody'!E274&gt;0,'Załącznik Nr 1-dochody'!E274,"")</f>
        <v>257114</v>
      </c>
      <c r="F168" s="249">
        <f>IF('Załącznik Nr 1-dochody'!F274&gt;0,'Załącznik Nr 1-dochody'!F274,"")</f>
        <v>500000</v>
      </c>
      <c r="G168" s="249">
        <f>IF('Załącznik Nr 1-dochody'!G274&gt;0,'Załącznik Nr 1-dochody'!G274,"")</f>
      </c>
      <c r="H168" s="249">
        <f>IF('Załącznik Nr 1-dochody'!H274&gt;0,'Załącznik Nr 1-dochody'!H274,"")</f>
      </c>
      <c r="I168" s="249">
        <f>IF('Załącznik Nr 1-dochody'!I274&gt;0,'Załącznik Nr 1-dochody'!I274,"")</f>
      </c>
      <c r="J168" s="249">
        <f>IF('Załącznik Nr 1-dochody'!J274&gt;0,'Załącznik Nr 1-dochody'!J274,"")</f>
      </c>
      <c r="K168" s="249">
        <f>IF('Załącznik Nr 1-dochody'!K274&gt;0,'Załącznik Nr 1-dochody'!K274,"")</f>
        <v>500000</v>
      </c>
      <c r="L168" s="249">
        <f>IF('Załącznik Nr 1-dochody'!L274&gt;0,'Załącznik Nr 1-dochody'!L274,"")</f>
        <v>500000</v>
      </c>
      <c r="M168" s="374">
        <f t="shared" si="31"/>
        <v>1.9446626788117334</v>
      </c>
    </row>
    <row r="169" spans="1:13" s="9" customFormat="1" ht="38.25" customHeight="1" thickBot="1">
      <c r="A169" s="144"/>
      <c r="B169" s="145"/>
      <c r="C169" s="146" t="s">
        <v>65</v>
      </c>
      <c r="D169" s="147"/>
      <c r="E169" s="277">
        <f aca="true" t="shared" si="36" ref="E169:L169">SUM(E13+E20+E164+E159+E145+E138+E115+E112+E95+E86+E56+E51+E46+E35+E32+E23+E16)</f>
        <v>123842300</v>
      </c>
      <c r="F169" s="277">
        <f t="shared" si="36"/>
        <v>118008810</v>
      </c>
      <c r="G169" s="277">
        <f t="shared" si="36"/>
        <v>61379668</v>
      </c>
      <c r="H169" s="277">
        <f t="shared" si="36"/>
        <v>35579758</v>
      </c>
      <c r="I169" s="277">
        <f t="shared" si="36"/>
        <v>19187098</v>
      </c>
      <c r="J169" s="277">
        <f t="shared" si="36"/>
        <v>0</v>
      </c>
      <c r="K169" s="277">
        <f t="shared" si="36"/>
        <v>1862286</v>
      </c>
      <c r="L169" s="277">
        <f t="shared" si="36"/>
        <v>800000</v>
      </c>
      <c r="M169" s="374">
        <f t="shared" si="31"/>
        <v>0.9528958199258251</v>
      </c>
    </row>
    <row r="170" spans="1:13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="4" customFormat="1" ht="12.75">
      <c r="F171" s="29"/>
    </row>
    <row r="172" ht="12.75">
      <c r="F172" s="28"/>
    </row>
    <row r="173" ht="12.75">
      <c r="F173" s="28"/>
    </row>
  </sheetData>
  <mergeCells count="10">
    <mergeCell ref="A9:A11"/>
    <mergeCell ref="B9:B11"/>
    <mergeCell ref="C9:C11"/>
    <mergeCell ref="D9:D11"/>
    <mergeCell ref="M9:M11"/>
    <mergeCell ref="E9:E11"/>
    <mergeCell ref="F10:F11"/>
    <mergeCell ref="F9:L9"/>
    <mergeCell ref="K10:L10"/>
    <mergeCell ref="G10:J10"/>
  </mergeCells>
  <printOptions/>
  <pageMargins left="0.7874015748031497" right="0.7874015748031497" top="0.3937007874015748" bottom="0.3937007874015748" header="0.5118110236220472" footer="0.1968503937007874"/>
  <pageSetup horizontalDpi="240" verticalDpi="24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90"/>
  <sheetViews>
    <sheetView zoomScale="75" zoomScaleNormal="75" workbookViewId="0" topLeftCell="A1">
      <selection activeCell="H1" sqref="H1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14.25390625" style="0" customWidth="1"/>
    <col min="6" max="6" width="13.875" style="0" customWidth="1"/>
    <col min="7" max="7" width="15.00390625" style="0" customWidth="1"/>
    <col min="8" max="8" width="14.125" style="0" customWidth="1"/>
    <col min="9" max="9" width="15.00390625" style="0" customWidth="1"/>
    <col min="10" max="10" width="13.25390625" style="0" customWidth="1"/>
    <col min="11" max="11" width="15.25390625" style="0" customWidth="1"/>
  </cols>
  <sheetData>
    <row r="1" spans="1:10" ht="12.75">
      <c r="A1" s="12"/>
      <c r="B1" s="12"/>
      <c r="C1" s="12"/>
      <c r="D1" s="12"/>
      <c r="E1" s="12"/>
      <c r="F1" s="12"/>
      <c r="G1" s="12"/>
      <c r="H1" s="20" t="s">
        <v>223</v>
      </c>
      <c r="I1" s="2"/>
      <c r="J1" s="2"/>
    </row>
    <row r="2" spans="1:10" ht="12.75">
      <c r="A2" s="12"/>
      <c r="B2" s="12"/>
      <c r="C2" s="12"/>
      <c r="D2" s="12"/>
      <c r="E2" s="12"/>
      <c r="F2" s="12"/>
      <c r="G2" s="12"/>
      <c r="H2" s="20" t="s">
        <v>319</v>
      </c>
      <c r="I2" s="2"/>
      <c r="J2" s="2"/>
    </row>
    <row r="3" spans="1:10" ht="12.75">
      <c r="A3" s="12"/>
      <c r="B3" s="12"/>
      <c r="C3" s="12"/>
      <c r="D3" s="12"/>
      <c r="E3" s="12"/>
      <c r="F3" s="12"/>
      <c r="G3" s="12"/>
      <c r="H3" s="20" t="s">
        <v>320</v>
      </c>
      <c r="I3" s="2"/>
      <c r="J3" s="2"/>
    </row>
    <row r="4" spans="1:10" ht="12.75">
      <c r="A4" s="12"/>
      <c r="B4" s="12"/>
      <c r="C4" s="12"/>
      <c r="D4" s="12"/>
      <c r="E4" s="12"/>
      <c r="F4" s="12"/>
      <c r="G4" s="12"/>
      <c r="H4" s="20" t="s">
        <v>321</v>
      </c>
      <c r="I4" s="2"/>
      <c r="J4" s="2"/>
    </row>
    <row r="5" spans="1:11" ht="13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4"/>
    </row>
    <row r="6" spans="1:235" s="2" customFormat="1" ht="20.25">
      <c r="A6" s="13"/>
      <c r="B6" s="14"/>
      <c r="C6" s="15" t="s">
        <v>308</v>
      </c>
      <c r="D6" s="13"/>
      <c r="E6" s="14"/>
      <c r="F6" s="14"/>
      <c r="G6" s="14"/>
      <c r="H6" s="14"/>
      <c r="I6" s="14"/>
      <c r="J6" s="14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</row>
    <row r="7" spans="1:10" ht="13.5" thickBot="1">
      <c r="A7" s="12"/>
      <c r="B7" s="12"/>
      <c r="C7" s="12"/>
      <c r="D7" s="12"/>
      <c r="E7" s="16"/>
      <c r="F7" s="16"/>
      <c r="G7" s="16"/>
      <c r="H7" s="12"/>
      <c r="I7" s="12"/>
      <c r="J7" s="12"/>
    </row>
    <row r="8" spans="1:11" ht="27" customHeight="1">
      <c r="A8" s="167" t="s">
        <v>0</v>
      </c>
      <c r="B8" s="168" t="s">
        <v>1</v>
      </c>
      <c r="C8" s="169" t="s">
        <v>2</v>
      </c>
      <c r="D8" s="170" t="s">
        <v>3</v>
      </c>
      <c r="E8" s="482" t="s">
        <v>141</v>
      </c>
      <c r="F8" s="483"/>
      <c r="G8" s="483"/>
      <c r="H8" s="483"/>
      <c r="I8" s="483"/>
      <c r="J8" s="483"/>
      <c r="K8" s="484"/>
    </row>
    <row r="9" spans="1:11" ht="63.75" customHeight="1" thickBot="1">
      <c r="A9" s="204"/>
      <c r="B9" s="205"/>
      <c r="C9" s="206"/>
      <c r="D9" s="205"/>
      <c r="E9" s="207" t="s">
        <v>151</v>
      </c>
      <c r="F9" s="208" t="s">
        <v>152</v>
      </c>
      <c r="G9" s="208" t="s">
        <v>153</v>
      </c>
      <c r="H9" s="208" t="s">
        <v>154</v>
      </c>
      <c r="I9" s="208" t="s">
        <v>155</v>
      </c>
      <c r="J9" s="202" t="s">
        <v>156</v>
      </c>
      <c r="K9" s="218" t="s">
        <v>254</v>
      </c>
    </row>
    <row r="10" spans="1:11" ht="14.25" customHeight="1" thickBot="1">
      <c r="A10" s="213">
        <v>1</v>
      </c>
      <c r="B10" s="214">
        <v>2</v>
      </c>
      <c r="C10" s="215">
        <v>3</v>
      </c>
      <c r="D10" s="214">
        <v>4</v>
      </c>
      <c r="E10" s="215">
        <v>5</v>
      </c>
      <c r="F10" s="215">
        <v>6</v>
      </c>
      <c r="G10" s="215">
        <v>7</v>
      </c>
      <c r="H10" s="215">
        <v>8</v>
      </c>
      <c r="I10" s="215">
        <v>9</v>
      </c>
      <c r="J10" s="214">
        <v>10</v>
      </c>
      <c r="K10" s="216">
        <v>11</v>
      </c>
    </row>
    <row r="11" spans="1:11" ht="27.75" customHeight="1">
      <c r="A11" s="209">
        <v>700</v>
      </c>
      <c r="B11" s="210"/>
      <c r="C11" s="211" t="s">
        <v>12</v>
      </c>
      <c r="D11" s="211"/>
      <c r="E11" s="212">
        <f aca="true" t="shared" si="0" ref="E11:K11">SUM(E12)</f>
        <v>30000</v>
      </c>
      <c r="F11" s="212">
        <f t="shared" si="0"/>
        <v>0</v>
      </c>
      <c r="G11" s="212">
        <f t="shared" si="0"/>
        <v>0</v>
      </c>
      <c r="H11" s="212">
        <f t="shared" si="0"/>
        <v>30000</v>
      </c>
      <c r="I11" s="212">
        <f t="shared" si="0"/>
        <v>0</v>
      </c>
      <c r="J11" s="203">
        <f t="shared" si="0"/>
        <v>0</v>
      </c>
      <c r="K11" s="217">
        <f t="shared" si="0"/>
        <v>0</v>
      </c>
    </row>
    <row r="12" spans="1:11" ht="39.75" customHeight="1">
      <c r="A12" s="139"/>
      <c r="B12" s="106">
        <v>70005</v>
      </c>
      <c r="C12" s="101" t="s">
        <v>13</v>
      </c>
      <c r="D12" s="165"/>
      <c r="E12" s="39">
        <f>IF(SUM(E13:E13)&gt;0,SUM(E13:E13),"")</f>
        <v>30000</v>
      </c>
      <c r="F12" s="41"/>
      <c r="G12" s="41"/>
      <c r="H12" s="39">
        <f>IF(SUM(H13:H13)&gt;0,SUM(H13:H13),"")</f>
        <v>30000</v>
      </c>
      <c r="I12" s="39">
        <f>SUM(I13)</f>
        <v>0</v>
      </c>
      <c r="J12" s="195"/>
      <c r="K12" s="173"/>
    </row>
    <row r="13" spans="1:11" ht="69" customHeight="1">
      <c r="A13" s="132"/>
      <c r="B13" s="164"/>
      <c r="C13" s="10" t="s">
        <v>75</v>
      </c>
      <c r="D13" s="32" t="s">
        <v>111</v>
      </c>
      <c r="E13" s="33">
        <f>IF('Załącznik Nr 1-dochody'!F37&gt;0,'Załącznik Nr 1-dochody'!F37,"")</f>
        <v>30000</v>
      </c>
      <c r="F13" s="33"/>
      <c r="G13" s="33"/>
      <c r="H13" s="33">
        <f>IF('Załącznik Nr 1-dochody'!F37&gt;0,'Załącznik Nr 1-dochody'!F37,"")</f>
        <v>30000</v>
      </c>
      <c r="I13" s="33"/>
      <c r="J13" s="196"/>
      <c r="K13" s="199"/>
    </row>
    <row r="14" spans="1:11" ht="21.75" customHeight="1">
      <c r="A14" s="137">
        <v>710</v>
      </c>
      <c r="B14" s="97"/>
      <c r="C14" s="98" t="s">
        <v>15</v>
      </c>
      <c r="D14" s="96"/>
      <c r="E14" s="99">
        <f>SUM(E15+E17+E19)</f>
        <v>355000</v>
      </c>
      <c r="F14" s="99">
        <f aca="true" t="shared" si="1" ref="F14:K14">SUM(F15+F17+F19)</f>
        <v>0</v>
      </c>
      <c r="G14" s="99">
        <f t="shared" si="1"/>
        <v>0</v>
      </c>
      <c r="H14" s="99">
        <f t="shared" si="1"/>
        <v>355000</v>
      </c>
      <c r="I14" s="99">
        <f t="shared" si="1"/>
        <v>0</v>
      </c>
      <c r="J14" s="99">
        <f t="shared" si="1"/>
        <v>0</v>
      </c>
      <c r="K14" s="99">
        <f t="shared" si="1"/>
        <v>0</v>
      </c>
    </row>
    <row r="15" spans="1:11" ht="24" customHeight="1">
      <c r="A15" s="139"/>
      <c r="B15" s="106">
        <v>71013</v>
      </c>
      <c r="C15" s="101" t="s">
        <v>16</v>
      </c>
      <c r="D15" s="100"/>
      <c r="E15" s="39">
        <f aca="true" t="shared" si="2" ref="E15:K15">SUM(E16)</f>
        <v>85000</v>
      </c>
      <c r="F15" s="39">
        <f t="shared" si="2"/>
        <v>0</v>
      </c>
      <c r="G15" s="39">
        <f t="shared" si="2"/>
        <v>0</v>
      </c>
      <c r="H15" s="39">
        <f t="shared" si="2"/>
        <v>85000</v>
      </c>
      <c r="I15" s="39">
        <f t="shared" si="2"/>
        <v>0</v>
      </c>
      <c r="J15" s="197">
        <f t="shared" si="2"/>
        <v>0</v>
      </c>
      <c r="K15" s="174">
        <f t="shared" si="2"/>
        <v>0</v>
      </c>
    </row>
    <row r="16" spans="1:11" ht="63.75" customHeight="1">
      <c r="A16" s="136"/>
      <c r="B16" s="19"/>
      <c r="C16" s="10" t="s">
        <v>92</v>
      </c>
      <c r="D16" s="32" t="s">
        <v>111</v>
      </c>
      <c r="E16" s="33">
        <f>IF('Załącznik Nr 1-dochody'!F41&gt;0,'Załącznik Nr 1-dochody'!F41,"")</f>
        <v>85000</v>
      </c>
      <c r="F16" s="33"/>
      <c r="G16" s="33"/>
      <c r="H16" s="33">
        <f>IF('Załącznik Nr 1-dochody'!F41&gt;0,'Załącznik Nr 1-dochody'!F41,"")</f>
        <v>85000</v>
      </c>
      <c r="I16" s="33"/>
      <c r="J16" s="196"/>
      <c r="K16" s="199"/>
    </row>
    <row r="17" spans="1:11" ht="27" customHeight="1">
      <c r="A17" s="139"/>
      <c r="B17" s="106">
        <v>71014</v>
      </c>
      <c r="C17" s="101" t="s">
        <v>17</v>
      </c>
      <c r="D17" s="100"/>
      <c r="E17" s="39">
        <f aca="true" t="shared" si="3" ref="E17:K17">SUM(E18)</f>
        <v>20000</v>
      </c>
      <c r="F17" s="39">
        <f t="shared" si="3"/>
        <v>0</v>
      </c>
      <c r="G17" s="39">
        <f t="shared" si="3"/>
        <v>0</v>
      </c>
      <c r="H17" s="39">
        <f t="shared" si="3"/>
        <v>20000</v>
      </c>
      <c r="I17" s="39">
        <f t="shared" si="3"/>
        <v>0</v>
      </c>
      <c r="J17" s="197">
        <f t="shared" si="3"/>
        <v>0</v>
      </c>
      <c r="K17" s="174">
        <f t="shared" si="3"/>
        <v>0</v>
      </c>
    </row>
    <row r="18" spans="1:11" ht="63.75" customHeight="1">
      <c r="A18" s="136"/>
      <c r="B18" s="19"/>
      <c r="C18" s="10" t="s">
        <v>75</v>
      </c>
      <c r="D18" s="32" t="s">
        <v>111</v>
      </c>
      <c r="E18" s="33">
        <f>IF('Załącznik Nr 1-dochody'!F43&gt;0,'Załącznik Nr 1-dochody'!F43,"")</f>
        <v>20000</v>
      </c>
      <c r="F18" s="33"/>
      <c r="G18" s="33"/>
      <c r="H18" s="33">
        <f>IF('Załącznik Nr 1-dochody'!F43&gt;0,'Załącznik Nr 1-dochody'!F43,"")</f>
        <v>20000</v>
      </c>
      <c r="I18" s="33"/>
      <c r="J18" s="196"/>
      <c r="K18" s="199"/>
    </row>
    <row r="19" spans="1:11" ht="18" customHeight="1">
      <c r="A19" s="139"/>
      <c r="B19" s="106">
        <v>71015</v>
      </c>
      <c r="C19" s="101" t="s">
        <v>18</v>
      </c>
      <c r="D19" s="100"/>
      <c r="E19" s="39">
        <f aca="true" t="shared" si="4" ref="E19:K19">SUM(E20:E20)</f>
        <v>250000</v>
      </c>
      <c r="F19" s="39">
        <f t="shared" si="4"/>
        <v>0</v>
      </c>
      <c r="G19" s="39">
        <f t="shared" si="4"/>
        <v>0</v>
      </c>
      <c r="H19" s="39">
        <f t="shared" si="4"/>
        <v>250000</v>
      </c>
      <c r="I19" s="39">
        <f t="shared" si="4"/>
        <v>0</v>
      </c>
      <c r="J19" s="197">
        <f t="shared" si="4"/>
        <v>0</v>
      </c>
      <c r="K19" s="174">
        <f t="shared" si="4"/>
        <v>0</v>
      </c>
    </row>
    <row r="20" spans="1:11" ht="63.75" customHeight="1">
      <c r="A20" s="139"/>
      <c r="B20" s="109"/>
      <c r="C20" s="10" t="s">
        <v>75</v>
      </c>
      <c r="D20" s="110" t="s">
        <v>111</v>
      </c>
      <c r="E20" s="33">
        <f>IF('Załącznik Nr 1-dochody'!F45&gt;0,'Załącznik Nr 1-dochody'!F45,"")</f>
        <v>250000</v>
      </c>
      <c r="F20" s="33"/>
      <c r="G20" s="33"/>
      <c r="H20" s="33">
        <f>IF('Załącznik Nr 1-dochody'!F45&gt;0,'Załącznik Nr 1-dochody'!F45,"")</f>
        <v>250000</v>
      </c>
      <c r="I20" s="33"/>
      <c r="J20" s="196"/>
      <c r="K20" s="199"/>
    </row>
    <row r="21" spans="1:11" ht="21" customHeight="1">
      <c r="A21" s="137">
        <v>750</v>
      </c>
      <c r="B21" s="97"/>
      <c r="C21" s="98" t="s">
        <v>19</v>
      </c>
      <c r="D21" s="96"/>
      <c r="E21" s="166">
        <f aca="true" t="shared" si="5" ref="E21:K21">SUM(E25+E22)</f>
        <v>714000</v>
      </c>
      <c r="F21" s="166">
        <f t="shared" si="5"/>
        <v>0</v>
      </c>
      <c r="G21" s="166">
        <f t="shared" si="5"/>
        <v>0</v>
      </c>
      <c r="H21" s="166">
        <f t="shared" si="5"/>
        <v>205000</v>
      </c>
      <c r="I21" s="166">
        <f t="shared" si="5"/>
        <v>509000</v>
      </c>
      <c r="J21" s="198">
        <f t="shared" si="5"/>
        <v>0</v>
      </c>
      <c r="K21" s="175">
        <f t="shared" si="5"/>
        <v>0</v>
      </c>
    </row>
    <row r="22" spans="1:235" s="3" customFormat="1" ht="18" customHeight="1">
      <c r="A22" s="135"/>
      <c r="B22" s="106">
        <v>75011</v>
      </c>
      <c r="C22" s="101" t="s">
        <v>20</v>
      </c>
      <c r="D22" s="100"/>
      <c r="E22" s="41">
        <f aca="true" t="shared" si="6" ref="E22:K22">SUM(E23:E24)</f>
        <v>685000</v>
      </c>
      <c r="F22" s="41">
        <f t="shared" si="6"/>
        <v>0</v>
      </c>
      <c r="G22" s="41">
        <f t="shared" si="6"/>
        <v>0</v>
      </c>
      <c r="H22" s="41">
        <f t="shared" si="6"/>
        <v>176000</v>
      </c>
      <c r="I22" s="41">
        <f t="shared" si="6"/>
        <v>509000</v>
      </c>
      <c r="J22" s="195">
        <f t="shared" si="6"/>
        <v>0</v>
      </c>
      <c r="K22" s="173">
        <f t="shared" si="6"/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</row>
    <row r="23" spans="1:11" ht="63.75" customHeight="1">
      <c r="A23" s="136"/>
      <c r="B23" s="19"/>
      <c r="C23" s="10" t="s">
        <v>80</v>
      </c>
      <c r="D23" s="32" t="s">
        <v>115</v>
      </c>
      <c r="E23" s="33">
        <f>IF('Załącznik Nr 1-dochody'!F51&gt;0,'Załącznik Nr 1-dochody'!F51,"")</f>
        <v>509000</v>
      </c>
      <c r="F23" s="33"/>
      <c r="G23" s="33"/>
      <c r="H23" s="33"/>
      <c r="I23" s="33">
        <f>IF('Załącznik Nr 1-dochody'!F51&gt;0,'Załącznik Nr 1-dochody'!F51,"")</f>
        <v>509000</v>
      </c>
      <c r="J23" s="196"/>
      <c r="K23" s="199"/>
    </row>
    <row r="24" spans="1:11" ht="63.75" customHeight="1">
      <c r="A24" s="136"/>
      <c r="B24" s="19"/>
      <c r="C24" s="10" t="s">
        <v>75</v>
      </c>
      <c r="D24" s="32" t="s">
        <v>111</v>
      </c>
      <c r="E24" s="33">
        <f>IF('Załącznik Nr 1-dochody'!F52&gt;0,'Załącznik Nr 1-dochody'!F52,"")</f>
        <v>176000</v>
      </c>
      <c r="F24" s="33"/>
      <c r="G24" s="33"/>
      <c r="H24" s="33">
        <f>IF('Załącznik Nr 1-dochody'!F52&gt;0,'Załącznik Nr 1-dochody'!F52,"")</f>
        <v>176000</v>
      </c>
      <c r="I24" s="33"/>
      <c r="J24" s="196"/>
      <c r="K24" s="199"/>
    </row>
    <row r="25" spans="1:235" s="3" customFormat="1" ht="18" customHeight="1">
      <c r="A25" s="135"/>
      <c r="B25" s="106">
        <v>75045</v>
      </c>
      <c r="C25" s="101" t="s">
        <v>22</v>
      </c>
      <c r="D25" s="100"/>
      <c r="E25" s="39">
        <f aca="true" t="shared" si="7" ref="E25:K25">SUM(E26)</f>
        <v>29000</v>
      </c>
      <c r="F25" s="39">
        <f t="shared" si="7"/>
        <v>0</v>
      </c>
      <c r="G25" s="39">
        <f t="shared" si="7"/>
        <v>0</v>
      </c>
      <c r="H25" s="39">
        <f t="shared" si="7"/>
        <v>29000</v>
      </c>
      <c r="I25" s="39">
        <f t="shared" si="7"/>
        <v>0</v>
      </c>
      <c r="J25" s="197">
        <f t="shared" si="7"/>
        <v>0</v>
      </c>
      <c r="K25" s="174">
        <f t="shared" si="7"/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</row>
    <row r="26" spans="1:11" ht="66" customHeight="1">
      <c r="A26" s="136"/>
      <c r="B26" s="19"/>
      <c r="C26" s="10" t="s">
        <v>75</v>
      </c>
      <c r="D26" s="32" t="s">
        <v>111</v>
      </c>
      <c r="E26" s="33">
        <f>IF('Załącznik Nr 1-dochody'!F60&gt;0,'Załącznik Nr 1-dochody'!F60,"")</f>
        <v>29000</v>
      </c>
      <c r="F26" s="33"/>
      <c r="G26" s="33"/>
      <c r="H26" s="33">
        <f>IF('Załącznik Nr 1-dochody'!F60&gt;0,'Załącznik Nr 1-dochody'!F60,"")</f>
        <v>29000</v>
      </c>
      <c r="I26" s="33"/>
      <c r="J26" s="196"/>
      <c r="K26" s="200"/>
    </row>
    <row r="27" spans="1:235" s="1" customFormat="1" ht="57.75" customHeight="1">
      <c r="A27" s="137">
        <v>751</v>
      </c>
      <c r="B27" s="97"/>
      <c r="C27" s="98" t="s">
        <v>23</v>
      </c>
      <c r="D27" s="96"/>
      <c r="E27" s="99">
        <f aca="true" t="shared" si="8" ref="E27:K27">SUM(E28)</f>
        <v>10256</v>
      </c>
      <c r="F27" s="99">
        <f t="shared" si="8"/>
        <v>0</v>
      </c>
      <c r="G27" s="99">
        <f t="shared" si="8"/>
        <v>0</v>
      </c>
      <c r="H27" s="99">
        <f t="shared" si="8"/>
        <v>0</v>
      </c>
      <c r="I27" s="99">
        <f t="shared" si="8"/>
        <v>10256</v>
      </c>
      <c r="J27" s="194">
        <f t="shared" si="8"/>
        <v>0</v>
      </c>
      <c r="K27" s="172">
        <f t="shared" si="8"/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</row>
    <row r="28" spans="1:235" s="3" customFormat="1" ht="33.75" customHeight="1">
      <c r="A28" s="135"/>
      <c r="B28" s="106">
        <v>75101</v>
      </c>
      <c r="C28" s="101" t="s">
        <v>69</v>
      </c>
      <c r="D28" s="100"/>
      <c r="E28" s="39">
        <f aca="true" t="shared" si="9" ref="E28:K28">SUM(E29)</f>
        <v>10256</v>
      </c>
      <c r="F28" s="39">
        <f t="shared" si="9"/>
        <v>0</v>
      </c>
      <c r="G28" s="39">
        <f t="shared" si="9"/>
        <v>0</v>
      </c>
      <c r="H28" s="39">
        <f t="shared" si="9"/>
        <v>0</v>
      </c>
      <c r="I28" s="39">
        <f t="shared" si="9"/>
        <v>10256</v>
      </c>
      <c r="J28" s="197">
        <f t="shared" si="9"/>
        <v>0</v>
      </c>
      <c r="K28" s="174">
        <f t="shared" si="9"/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</row>
    <row r="29" spans="1:235" s="3" customFormat="1" ht="64.5" customHeight="1">
      <c r="A29" s="135"/>
      <c r="B29" s="109"/>
      <c r="C29" s="10" t="s">
        <v>80</v>
      </c>
      <c r="D29" s="160" t="s">
        <v>115</v>
      </c>
      <c r="E29" s="33">
        <f>IF('Załącznik Nr 1-dochody'!F67&gt;0,'Załącznik Nr 1-dochody'!F67,"")</f>
        <v>10256</v>
      </c>
      <c r="F29" s="33"/>
      <c r="G29" s="33"/>
      <c r="H29" s="33"/>
      <c r="I29" s="33">
        <f>IF('Załącznik Nr 1-dochody'!F67&gt;0,'Załącznik Nr 1-dochody'!F67,"")</f>
        <v>10256</v>
      </c>
      <c r="J29" s="196"/>
      <c r="K29" s="200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</row>
    <row r="30" spans="1:235" s="3" customFormat="1" ht="64.5" customHeight="1">
      <c r="A30" s="133">
        <v>756</v>
      </c>
      <c r="B30" s="96"/>
      <c r="C30" s="290" t="s">
        <v>167</v>
      </c>
      <c r="D30" s="299"/>
      <c r="E30" s="166">
        <f>SUM(E31)</f>
        <v>213842</v>
      </c>
      <c r="F30" s="166">
        <f aca="true" t="shared" si="10" ref="F30:K31">SUM(F31)</f>
        <v>0</v>
      </c>
      <c r="G30" s="166">
        <f t="shared" si="10"/>
        <v>0</v>
      </c>
      <c r="H30" s="166">
        <f t="shared" si="10"/>
        <v>0</v>
      </c>
      <c r="I30" s="166">
        <f t="shared" si="10"/>
        <v>0</v>
      </c>
      <c r="J30" s="166">
        <f t="shared" si="10"/>
        <v>0</v>
      </c>
      <c r="K30" s="166">
        <f t="shared" si="10"/>
        <v>213842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</row>
    <row r="31" spans="1:235" s="3" customFormat="1" ht="64.5" customHeight="1">
      <c r="A31" s="135"/>
      <c r="B31" s="104">
        <v>75615</v>
      </c>
      <c r="C31" s="287" t="s">
        <v>193</v>
      </c>
      <c r="D31" s="100"/>
      <c r="E31" s="41">
        <f>SUM(E32)</f>
        <v>213842</v>
      </c>
      <c r="F31" s="41">
        <f t="shared" si="10"/>
        <v>0</v>
      </c>
      <c r="G31" s="41">
        <f t="shared" si="10"/>
        <v>0</v>
      </c>
      <c r="H31" s="41">
        <f t="shared" si="10"/>
        <v>0</v>
      </c>
      <c r="I31" s="41">
        <f t="shared" si="10"/>
        <v>0</v>
      </c>
      <c r="J31" s="41">
        <f t="shared" si="10"/>
        <v>0</v>
      </c>
      <c r="K31" s="41">
        <f t="shared" si="10"/>
        <v>213842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</row>
    <row r="32" spans="1:235" s="3" customFormat="1" ht="25.5">
      <c r="A32" s="135"/>
      <c r="B32" s="332"/>
      <c r="C32" s="293" t="s">
        <v>283</v>
      </c>
      <c r="D32" s="113" t="s">
        <v>284</v>
      </c>
      <c r="E32" s="33">
        <f>IF('Załącznik Nr 1-dochody'!F89&gt;0,'Załącznik Nr 1-dochody'!F89,"")</f>
        <v>213842</v>
      </c>
      <c r="F32" s="33"/>
      <c r="G32" s="33"/>
      <c r="H32" s="33"/>
      <c r="I32" s="33"/>
      <c r="J32" s="196"/>
      <c r="K32" s="33">
        <f>IF('Załącznik Nr 1-dochody'!F89&gt;0,'Załącznik Nr 1-dochody'!F89,"")</f>
        <v>213842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</row>
    <row r="33" spans="1:235" s="1" customFormat="1" ht="30" customHeight="1">
      <c r="A33" s="137">
        <v>754</v>
      </c>
      <c r="B33" s="97"/>
      <c r="C33" s="98" t="s">
        <v>24</v>
      </c>
      <c r="D33" s="96"/>
      <c r="E33" s="99">
        <f aca="true" t="shared" si="11" ref="E33:K33">SUM(E34)</f>
        <v>4882000</v>
      </c>
      <c r="F33" s="99">
        <f t="shared" si="11"/>
        <v>0</v>
      </c>
      <c r="G33" s="99">
        <f t="shared" si="11"/>
        <v>0</v>
      </c>
      <c r="H33" s="99">
        <f t="shared" si="11"/>
        <v>4882000</v>
      </c>
      <c r="I33" s="99">
        <f t="shared" si="11"/>
        <v>0</v>
      </c>
      <c r="J33" s="194">
        <f t="shared" si="11"/>
        <v>0</v>
      </c>
      <c r="K33" s="172">
        <f t="shared" si="11"/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</row>
    <row r="34" spans="1:235" s="3" customFormat="1" ht="30" customHeight="1">
      <c r="A34" s="135"/>
      <c r="B34" s="106">
        <v>75411</v>
      </c>
      <c r="C34" s="101" t="s">
        <v>25</v>
      </c>
      <c r="D34" s="100"/>
      <c r="E34" s="39">
        <f aca="true" t="shared" si="12" ref="E34:K34">SUM(E35:E36)</f>
        <v>4882000</v>
      </c>
      <c r="F34" s="39">
        <f t="shared" si="12"/>
        <v>0</v>
      </c>
      <c r="G34" s="39">
        <f t="shared" si="12"/>
        <v>0</v>
      </c>
      <c r="H34" s="39">
        <f t="shared" si="12"/>
        <v>4882000</v>
      </c>
      <c r="I34" s="39">
        <f t="shared" si="12"/>
        <v>0</v>
      </c>
      <c r="J34" s="197">
        <f t="shared" si="12"/>
        <v>0</v>
      </c>
      <c r="K34" s="174">
        <f t="shared" si="12"/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</row>
    <row r="35" spans="1:11" ht="74.25" customHeight="1">
      <c r="A35" s="136"/>
      <c r="B35" s="19"/>
      <c r="C35" s="10" t="s">
        <v>75</v>
      </c>
      <c r="D35" s="32" t="s">
        <v>111</v>
      </c>
      <c r="E35" s="33">
        <f>IF('Załącznik Nr 1-dochody'!F72&gt;0,'Załącznik Nr 1-dochody'!F72,"")</f>
        <v>4732000</v>
      </c>
      <c r="F35" s="33"/>
      <c r="G35" s="33"/>
      <c r="H35" s="33">
        <f>IF('Załącznik Nr 1-dochody'!F72&gt;0,'Załącznik Nr 1-dochody'!F72,"")</f>
        <v>4732000</v>
      </c>
      <c r="I35" s="33"/>
      <c r="J35" s="196"/>
      <c r="K35" s="199"/>
    </row>
    <row r="36" spans="1:11" ht="66" customHeight="1">
      <c r="A36" s="136"/>
      <c r="B36" s="19"/>
      <c r="C36" s="11" t="s">
        <v>97</v>
      </c>
      <c r="D36" s="32" t="s">
        <v>119</v>
      </c>
      <c r="E36" s="33">
        <f>IF('Załącznik Nr 1-dochody'!F73&gt;0,'Załącznik Nr 1-dochody'!F73,"")</f>
        <v>150000</v>
      </c>
      <c r="F36" s="33"/>
      <c r="G36" s="33"/>
      <c r="H36" s="33">
        <f>IF('Załącznik Nr 1-dochody'!F73&gt;0,'Załącznik Nr 1-dochody'!F73,"")</f>
        <v>150000</v>
      </c>
      <c r="I36" s="33"/>
      <c r="J36" s="196"/>
      <c r="K36" s="199"/>
    </row>
    <row r="37" spans="1:11" ht="22.5" customHeight="1">
      <c r="A37" s="137">
        <v>801</v>
      </c>
      <c r="B37" s="97"/>
      <c r="C37" s="98" t="s">
        <v>41</v>
      </c>
      <c r="D37" s="116"/>
      <c r="E37" s="166">
        <f>SUM(E38)</f>
        <v>51000</v>
      </c>
      <c r="F37" s="166">
        <f aca="true" t="shared" si="13" ref="F37:K37">SUM(F38)</f>
        <v>0</v>
      </c>
      <c r="G37" s="166">
        <f t="shared" si="13"/>
        <v>51000</v>
      </c>
      <c r="H37" s="166">
        <f t="shared" si="13"/>
        <v>0</v>
      </c>
      <c r="I37" s="166">
        <f t="shared" si="13"/>
        <v>0</v>
      </c>
      <c r="J37" s="166">
        <f t="shared" si="13"/>
        <v>0</v>
      </c>
      <c r="K37" s="166">
        <f t="shared" si="13"/>
        <v>0</v>
      </c>
    </row>
    <row r="38" spans="1:11" ht="15">
      <c r="A38" s="136"/>
      <c r="B38" s="104">
        <v>80195</v>
      </c>
      <c r="C38" s="287" t="s">
        <v>5</v>
      </c>
      <c r="D38" s="100"/>
      <c r="E38" s="41">
        <f>SUM(E39)</f>
        <v>51000</v>
      </c>
      <c r="F38" s="41">
        <f aca="true" t="shared" si="14" ref="F38:K38">SUM(F39)</f>
        <v>0</v>
      </c>
      <c r="G38" s="41">
        <f t="shared" si="14"/>
        <v>51000</v>
      </c>
      <c r="H38" s="41">
        <f t="shared" si="14"/>
        <v>0</v>
      </c>
      <c r="I38" s="41">
        <f t="shared" si="14"/>
        <v>0</v>
      </c>
      <c r="J38" s="41">
        <f t="shared" si="14"/>
        <v>0</v>
      </c>
      <c r="K38" s="41">
        <f t="shared" si="14"/>
        <v>0</v>
      </c>
    </row>
    <row r="39" spans="1:11" ht="38.25">
      <c r="A39" s="136"/>
      <c r="B39" s="328"/>
      <c r="C39" s="289" t="s">
        <v>88</v>
      </c>
      <c r="D39" s="113" t="s">
        <v>135</v>
      </c>
      <c r="E39" s="33">
        <f>IF('Załącznik Nr 1-dochody'!F158&gt;0,'Załącznik Nr 1-dochody'!F158,"")</f>
        <v>51000</v>
      </c>
      <c r="F39" s="33">
        <f>IF('Załącznik Nr 1-dochody'!G158&gt;0,'Załącznik Nr 1-dochody'!G158,"")</f>
      </c>
      <c r="G39" s="33">
        <f>IF('Załącznik Nr 1-dochody'!F158&gt;0,'Załącznik Nr 1-dochody'!F158,"")</f>
        <v>51000</v>
      </c>
      <c r="H39" s="33"/>
      <c r="I39" s="33">
        <f>IF('Załącznik Nr 1-dochody'!J158&gt;0,'Załącznik Nr 1-dochody'!J158,"")</f>
      </c>
      <c r="J39" s="33">
        <f>IF('Załącznik Nr 1-dochody'!K158&gt;0,'Załącznik Nr 1-dochody'!K158,"")</f>
      </c>
      <c r="K39" s="33">
        <f>IF('Załącznik Nr 1-dochody'!L158&gt;0,'Załącznik Nr 1-dochody'!L158,"")</f>
      </c>
    </row>
    <row r="40" spans="1:235" s="7" customFormat="1" ht="24" customHeight="1">
      <c r="A40" s="137">
        <v>851</v>
      </c>
      <c r="B40" s="97"/>
      <c r="C40" s="98" t="s">
        <v>45</v>
      </c>
      <c r="D40" s="96"/>
      <c r="E40" s="99">
        <f aca="true" t="shared" si="15" ref="E40:K40">SUM(E41)</f>
        <v>34000</v>
      </c>
      <c r="F40" s="99">
        <f t="shared" si="15"/>
        <v>0</v>
      </c>
      <c r="G40" s="99">
        <f t="shared" si="15"/>
        <v>0</v>
      </c>
      <c r="H40" s="99">
        <f t="shared" si="15"/>
        <v>31000</v>
      </c>
      <c r="I40" s="99">
        <f t="shared" si="15"/>
        <v>3000</v>
      </c>
      <c r="J40" s="194">
        <f t="shared" si="15"/>
        <v>0</v>
      </c>
      <c r="K40" s="172">
        <f t="shared" si="15"/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</row>
    <row r="41" spans="1:235" s="5" customFormat="1" ht="54" customHeight="1">
      <c r="A41" s="135"/>
      <c r="B41" s="106">
        <v>85156</v>
      </c>
      <c r="C41" s="101" t="s">
        <v>100</v>
      </c>
      <c r="D41" s="100"/>
      <c r="E41" s="39">
        <f aca="true" t="shared" si="16" ref="E41:K41">SUM(E42:E44)</f>
        <v>34000</v>
      </c>
      <c r="F41" s="39">
        <f t="shared" si="16"/>
        <v>0</v>
      </c>
      <c r="G41" s="39">
        <f t="shared" si="16"/>
        <v>0</v>
      </c>
      <c r="H41" s="39">
        <f t="shared" si="16"/>
        <v>31000</v>
      </c>
      <c r="I41" s="39">
        <f t="shared" si="16"/>
        <v>3000</v>
      </c>
      <c r="J41" s="197">
        <f t="shared" si="16"/>
        <v>0</v>
      </c>
      <c r="K41" s="174">
        <f t="shared" si="16"/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</row>
    <row r="42" spans="1:235" s="4" customFormat="1" ht="66.75" customHeight="1">
      <c r="A42" s="136"/>
      <c r="B42" s="19"/>
      <c r="C42" s="10" t="s">
        <v>75</v>
      </c>
      <c r="D42" s="32" t="s">
        <v>111</v>
      </c>
      <c r="E42" s="33">
        <f>IF('Załącznik Nr 1-dochody'!F167&gt;0,'Załącznik Nr 1-dochody'!F167,"")</f>
        <v>3000</v>
      </c>
      <c r="F42" s="33"/>
      <c r="G42" s="33"/>
      <c r="H42" s="33">
        <f>IF('Załącznik Nr 1-dochody'!F167&gt;0,'Załącznik Nr 1-dochody'!F167,"")</f>
        <v>3000</v>
      </c>
      <c r="I42" s="33"/>
      <c r="J42" s="196"/>
      <c r="K42" s="199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</row>
    <row r="43" spans="1:235" s="4" customFormat="1" ht="66" customHeight="1">
      <c r="A43" s="136"/>
      <c r="B43" s="19"/>
      <c r="C43" s="10" t="s">
        <v>80</v>
      </c>
      <c r="D43" s="32" t="s">
        <v>115</v>
      </c>
      <c r="E43" s="33">
        <f>IF('Załącznik Nr 1-dochody'!F168&gt;0,'Załącznik Nr 1-dochody'!F168,"")</f>
        <v>3000</v>
      </c>
      <c r="F43" s="33"/>
      <c r="G43" s="33"/>
      <c r="H43" s="33"/>
      <c r="I43" s="33">
        <f>IF('Załącznik Nr 1-dochody'!F168&gt;0,'Załącznik Nr 1-dochody'!F168,"")</f>
        <v>3000</v>
      </c>
      <c r="J43" s="196"/>
      <c r="K43" s="201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</row>
    <row r="44" spans="1:235" s="4" customFormat="1" ht="72" customHeight="1">
      <c r="A44" s="136"/>
      <c r="B44" s="19"/>
      <c r="C44" s="11" t="s">
        <v>92</v>
      </c>
      <c r="D44" s="32" t="s">
        <v>111</v>
      </c>
      <c r="E44" s="33">
        <f>IF('Załącznik Nr 1-dochody'!F169&gt;0,'Załącznik Nr 1-dochody'!F169,"")</f>
        <v>28000</v>
      </c>
      <c r="F44" s="33"/>
      <c r="G44" s="33"/>
      <c r="H44" s="33">
        <f>IF('Załącznik Nr 1-dochody'!F169&gt;0,'Załącznik Nr 1-dochody'!F169,"")</f>
        <v>28000</v>
      </c>
      <c r="I44" s="33"/>
      <c r="J44" s="196"/>
      <c r="K44" s="201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</row>
    <row r="45" spans="1:235" s="7" customFormat="1" ht="22.5" customHeight="1">
      <c r="A45" s="137">
        <v>852</v>
      </c>
      <c r="B45" s="97"/>
      <c r="C45" s="98" t="s">
        <v>101</v>
      </c>
      <c r="D45" s="96"/>
      <c r="E45" s="99">
        <f>SUM(E46+E48+E50+E53+E55+E57+E59+E62+E64+E66+E68+E70)</f>
        <v>20919622</v>
      </c>
      <c r="F45" s="99">
        <f aca="true" t="shared" si="17" ref="F45:K45">SUM(F46+F48+F50+F53+F55+F57+F59+F62+F64+F66+F68+F70)</f>
        <v>1607000</v>
      </c>
      <c r="G45" s="99">
        <f t="shared" si="17"/>
        <v>2983000</v>
      </c>
      <c r="H45" s="99">
        <f t="shared" si="17"/>
        <v>71000</v>
      </c>
      <c r="I45" s="99">
        <f t="shared" si="17"/>
        <v>15417000</v>
      </c>
      <c r="J45" s="99">
        <f t="shared" si="17"/>
        <v>841622</v>
      </c>
      <c r="K45" s="99">
        <f t="shared" si="17"/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</row>
    <row r="46" spans="1:235" s="5" customFormat="1" ht="30.75" customHeight="1">
      <c r="A46" s="135"/>
      <c r="B46" s="106">
        <v>85201</v>
      </c>
      <c r="C46" s="101" t="s">
        <v>46</v>
      </c>
      <c r="D46" s="100"/>
      <c r="E46" s="39">
        <f aca="true" t="shared" si="18" ref="E46:K46">SUM(E47)</f>
        <v>518270</v>
      </c>
      <c r="F46" s="39">
        <f t="shared" si="18"/>
        <v>0</v>
      </c>
      <c r="G46" s="39">
        <f t="shared" si="18"/>
        <v>0</v>
      </c>
      <c r="H46" s="39">
        <f t="shared" si="18"/>
        <v>0</v>
      </c>
      <c r="I46" s="39">
        <f t="shared" si="18"/>
        <v>0</v>
      </c>
      <c r="J46" s="197">
        <f t="shared" si="18"/>
        <v>518270</v>
      </c>
      <c r="K46" s="174">
        <f t="shared" si="18"/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</row>
    <row r="47" spans="1:235" s="4" customFormat="1" ht="55.5" customHeight="1">
      <c r="A47" s="136"/>
      <c r="B47" s="19"/>
      <c r="C47" s="11" t="s">
        <v>89</v>
      </c>
      <c r="D47" s="32" t="s">
        <v>137</v>
      </c>
      <c r="E47" s="33">
        <f>IF('Załącznik Nr 1-dochody'!F175&gt;0,'Załącznik Nr 1-dochody'!F175,"")</f>
        <v>518270</v>
      </c>
      <c r="F47" s="33"/>
      <c r="G47" s="33"/>
      <c r="H47" s="33"/>
      <c r="I47" s="33"/>
      <c r="J47" s="196">
        <f>E47</f>
        <v>518270</v>
      </c>
      <c r="K47" s="201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</row>
    <row r="48" spans="1:235" s="5" customFormat="1" ht="18.75" customHeight="1">
      <c r="A48" s="135"/>
      <c r="B48" s="106">
        <v>85202</v>
      </c>
      <c r="C48" s="101" t="s">
        <v>49</v>
      </c>
      <c r="D48" s="100"/>
      <c r="E48" s="39">
        <f aca="true" t="shared" si="19" ref="E48:K48">SUM(E49:E49)</f>
        <v>1607000</v>
      </c>
      <c r="F48" s="39">
        <f t="shared" si="19"/>
        <v>1607000</v>
      </c>
      <c r="G48" s="39">
        <f t="shared" si="19"/>
        <v>0</v>
      </c>
      <c r="H48" s="39">
        <f t="shared" si="19"/>
        <v>0</v>
      </c>
      <c r="I48" s="39">
        <f t="shared" si="19"/>
        <v>0</v>
      </c>
      <c r="J48" s="197">
        <f t="shared" si="19"/>
        <v>0</v>
      </c>
      <c r="K48" s="174">
        <f t="shared" si="19"/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</row>
    <row r="49" spans="1:235" s="4" customFormat="1" ht="42.75" customHeight="1">
      <c r="A49" s="136"/>
      <c r="B49" s="19"/>
      <c r="C49" s="11" t="s">
        <v>48</v>
      </c>
      <c r="D49" s="32" t="s">
        <v>134</v>
      </c>
      <c r="E49" s="33">
        <f>IF('Załącznik Nr 1-dochody'!F181&gt;0,'Załącznik Nr 1-dochody'!F181,"")</f>
        <v>1607000</v>
      </c>
      <c r="F49" s="33">
        <f>IF('Załącznik Nr 1-dochody'!F181&gt;0,'Załącznik Nr 1-dochody'!F181,"")</f>
        <v>1607000</v>
      </c>
      <c r="G49" s="33"/>
      <c r="H49" s="33"/>
      <c r="I49" s="33"/>
      <c r="J49" s="196"/>
      <c r="K49" s="19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</row>
    <row r="50" spans="1:235" s="5" customFormat="1" ht="18" customHeight="1">
      <c r="A50" s="135"/>
      <c r="B50" s="106">
        <v>85203</v>
      </c>
      <c r="C50" s="101" t="s">
        <v>50</v>
      </c>
      <c r="D50" s="100"/>
      <c r="E50" s="39">
        <f aca="true" t="shared" si="20" ref="E50:K50">SUM(E51:E52)</f>
        <v>337000</v>
      </c>
      <c r="F50" s="39">
        <f t="shared" si="20"/>
        <v>0</v>
      </c>
      <c r="G50" s="39">
        <f t="shared" si="20"/>
        <v>0</v>
      </c>
      <c r="H50" s="39">
        <f t="shared" si="20"/>
        <v>31000</v>
      </c>
      <c r="I50" s="39">
        <f t="shared" si="20"/>
        <v>306000</v>
      </c>
      <c r="J50" s="197">
        <f t="shared" si="20"/>
        <v>0</v>
      </c>
      <c r="K50" s="174">
        <f t="shared" si="20"/>
        <v>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</row>
    <row r="51" spans="1:235" s="4" customFormat="1" ht="49.5" customHeight="1">
      <c r="A51" s="136"/>
      <c r="B51" s="19"/>
      <c r="C51" s="10" t="s">
        <v>80</v>
      </c>
      <c r="D51" s="32" t="s">
        <v>115</v>
      </c>
      <c r="E51" s="33">
        <f>IF('Załącznik Nr 1-dochody'!F185&gt;0,'Załącznik Nr 1-dochody'!F185,"")</f>
        <v>306000</v>
      </c>
      <c r="F51" s="33"/>
      <c r="G51" s="33"/>
      <c r="H51" s="33"/>
      <c r="I51" s="33">
        <f>IF('Załącznik Nr 1-dochody'!F185&gt;0,'Załącznik Nr 1-dochody'!F185,"")</f>
        <v>306000</v>
      </c>
      <c r="J51" s="196"/>
      <c r="K51" s="20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</row>
    <row r="52" spans="1:235" s="4" customFormat="1" ht="63.75">
      <c r="A52" s="136"/>
      <c r="B52" s="19"/>
      <c r="C52" s="285" t="s">
        <v>75</v>
      </c>
      <c r="D52" s="113" t="s">
        <v>111</v>
      </c>
      <c r="E52" s="33">
        <f>IF('Załącznik Nr 1-dochody'!F186&gt;0,'Załącznik Nr 1-dochody'!F186,"")</f>
        <v>31000</v>
      </c>
      <c r="F52" s="33"/>
      <c r="G52" s="33"/>
      <c r="H52" s="33">
        <f>IF('Załącznik Nr 1-dochody'!I186&gt;0,'Załącznik Nr 1-dochody'!I186,"")</f>
        <v>31000</v>
      </c>
      <c r="I52" s="33"/>
      <c r="J52" s="196"/>
      <c r="K52" s="201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</row>
    <row r="53" spans="1:235" s="5" customFormat="1" ht="18" customHeight="1">
      <c r="A53" s="135"/>
      <c r="B53" s="106">
        <v>85204</v>
      </c>
      <c r="C53" s="101" t="s">
        <v>51</v>
      </c>
      <c r="D53" s="100"/>
      <c r="E53" s="39">
        <f aca="true" t="shared" si="21" ref="E53:K53">SUM(E54)</f>
        <v>323352</v>
      </c>
      <c r="F53" s="39">
        <f t="shared" si="21"/>
        <v>0</v>
      </c>
      <c r="G53" s="39">
        <f t="shared" si="21"/>
        <v>0</v>
      </c>
      <c r="H53" s="39">
        <f t="shared" si="21"/>
        <v>0</v>
      </c>
      <c r="I53" s="39">
        <f t="shared" si="21"/>
        <v>0</v>
      </c>
      <c r="J53" s="197">
        <f t="shared" si="21"/>
        <v>323352</v>
      </c>
      <c r="K53" s="174">
        <f t="shared" si="21"/>
        <v>0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</row>
    <row r="54" spans="1:235" s="4" customFormat="1" ht="60" customHeight="1">
      <c r="A54" s="136"/>
      <c r="B54" s="19"/>
      <c r="C54" s="11" t="s">
        <v>89</v>
      </c>
      <c r="D54" s="32" t="s">
        <v>137</v>
      </c>
      <c r="E54" s="33">
        <f>IF('Załącznik Nr 1-dochody'!F190&gt;0,'Załącznik Nr 1-dochody'!F190,"")</f>
        <v>323352</v>
      </c>
      <c r="F54" s="33"/>
      <c r="G54" s="33"/>
      <c r="H54" s="33"/>
      <c r="I54" s="33"/>
      <c r="J54" s="196">
        <f>E54</f>
        <v>323352</v>
      </c>
      <c r="K54" s="201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</row>
    <row r="55" spans="1:235" s="4" customFormat="1" ht="39" customHeight="1">
      <c r="A55" s="136"/>
      <c r="B55" s="119">
        <v>85212</v>
      </c>
      <c r="C55" s="120" t="s">
        <v>185</v>
      </c>
      <c r="D55" s="121"/>
      <c r="E55" s="39">
        <f aca="true" t="shared" si="22" ref="E55:K55">SUM(E56:E56)</f>
        <v>13918000</v>
      </c>
      <c r="F55" s="39">
        <f t="shared" si="22"/>
        <v>0</v>
      </c>
      <c r="G55" s="39">
        <f t="shared" si="22"/>
        <v>0</v>
      </c>
      <c r="H55" s="39">
        <f t="shared" si="22"/>
        <v>0</v>
      </c>
      <c r="I55" s="39">
        <f t="shared" si="22"/>
        <v>13918000</v>
      </c>
      <c r="J55" s="197">
        <f t="shared" si="22"/>
        <v>0</v>
      </c>
      <c r="K55" s="174">
        <f t="shared" si="22"/>
        <v>0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</row>
    <row r="56" spans="1:235" s="4" customFormat="1" ht="71.25" customHeight="1">
      <c r="A56" s="136"/>
      <c r="B56" s="19"/>
      <c r="C56" s="10" t="s">
        <v>80</v>
      </c>
      <c r="D56" s="32" t="s">
        <v>115</v>
      </c>
      <c r="E56" s="33">
        <f>IF('Załącznik Nr 1-dochody'!F192&gt;0,'Załącznik Nr 1-dochody'!F192,"")</f>
        <v>13918000</v>
      </c>
      <c r="F56" s="33"/>
      <c r="G56" s="33"/>
      <c r="H56" s="33"/>
      <c r="I56" s="33">
        <f>IF('Załącznik Nr 1-dochody'!F192&gt;0,'Załącznik Nr 1-dochody'!F192,"")</f>
        <v>13918000</v>
      </c>
      <c r="J56" s="196"/>
      <c r="K56" s="201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</row>
    <row r="57" spans="1:235" s="5" customFormat="1" ht="67.5" customHeight="1">
      <c r="A57" s="135"/>
      <c r="B57" s="106">
        <v>85213</v>
      </c>
      <c r="C57" s="101" t="s">
        <v>195</v>
      </c>
      <c r="D57" s="100"/>
      <c r="E57" s="39">
        <f aca="true" t="shared" si="23" ref="E57:J57">SUM(E58)</f>
        <v>174000</v>
      </c>
      <c r="F57" s="39">
        <f t="shared" si="23"/>
        <v>0</v>
      </c>
      <c r="G57" s="39">
        <f t="shared" si="23"/>
        <v>0</v>
      </c>
      <c r="H57" s="39">
        <f t="shared" si="23"/>
        <v>0</v>
      </c>
      <c r="I57" s="39">
        <f t="shared" si="23"/>
        <v>174000</v>
      </c>
      <c r="J57" s="197">
        <f t="shared" si="23"/>
        <v>0</v>
      </c>
      <c r="K57" s="200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</row>
    <row r="58" spans="1:235" s="4" customFormat="1" ht="63.75">
      <c r="A58" s="136"/>
      <c r="B58" s="19"/>
      <c r="C58" s="10" t="s">
        <v>80</v>
      </c>
      <c r="D58" s="32" t="s">
        <v>115</v>
      </c>
      <c r="E58" s="33">
        <f>IF('Załącznik Nr 1-dochody'!F194&gt;0,'Załącznik Nr 1-dochody'!F194,"")</f>
        <v>174000</v>
      </c>
      <c r="F58" s="33"/>
      <c r="G58" s="33"/>
      <c r="H58" s="33"/>
      <c r="I58" s="33">
        <f>IF('Załącznik Nr 1-dochody'!F194&gt;0,'Załącznik Nr 1-dochody'!F194,"")</f>
        <v>174000</v>
      </c>
      <c r="J58" s="196"/>
      <c r="K58" s="201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</row>
    <row r="59" spans="1:235" s="6" customFormat="1" ht="34.5" customHeight="1">
      <c r="A59" s="141"/>
      <c r="B59" s="123">
        <v>85214</v>
      </c>
      <c r="C59" s="101" t="s">
        <v>72</v>
      </c>
      <c r="D59" s="124"/>
      <c r="E59" s="39">
        <f aca="true" t="shared" si="24" ref="E59:K59">SUM(E60:E61)</f>
        <v>2865000</v>
      </c>
      <c r="F59" s="39">
        <f t="shared" si="24"/>
        <v>0</v>
      </c>
      <c r="G59" s="39">
        <f t="shared" si="24"/>
        <v>1965000</v>
      </c>
      <c r="H59" s="39">
        <f t="shared" si="24"/>
        <v>0</v>
      </c>
      <c r="I59" s="39">
        <f t="shared" si="24"/>
        <v>900000</v>
      </c>
      <c r="J59" s="197">
        <f t="shared" si="24"/>
        <v>0</v>
      </c>
      <c r="K59" s="174">
        <f t="shared" si="24"/>
        <v>0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</row>
    <row r="60" spans="1:235" s="4" customFormat="1" ht="68.25" customHeight="1">
      <c r="A60" s="136"/>
      <c r="B60" s="19"/>
      <c r="C60" s="10" t="s">
        <v>80</v>
      </c>
      <c r="D60" s="32" t="s">
        <v>115</v>
      </c>
      <c r="E60" s="33">
        <f>IF('Załącznik Nr 1-dochody'!F196&gt;0,'Załącznik Nr 1-dochody'!F196,"")</f>
        <v>900000</v>
      </c>
      <c r="F60" s="33"/>
      <c r="G60" s="33"/>
      <c r="H60" s="33"/>
      <c r="I60" s="33">
        <f>IF('Załącznik Nr 1-dochody'!F196&gt;0,'Załącznik Nr 1-dochody'!F196,"")</f>
        <v>900000</v>
      </c>
      <c r="J60" s="196"/>
      <c r="K60" s="201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</row>
    <row r="61" spans="1:235" s="4" customFormat="1" ht="43.5" customHeight="1">
      <c r="A61" s="136"/>
      <c r="B61" s="19"/>
      <c r="C61" s="11" t="s">
        <v>93</v>
      </c>
      <c r="D61" s="32" t="s">
        <v>135</v>
      </c>
      <c r="E61" s="33">
        <f>IF('Załącznik Nr 1-dochody'!F197&gt;0,'Załącznik Nr 1-dochody'!F197,"")</f>
        <v>1965000</v>
      </c>
      <c r="F61" s="33"/>
      <c r="G61" s="33">
        <f>IF('Załącznik Nr 1-dochody'!F197&gt;0,'Załącznik Nr 1-dochody'!F197,"")</f>
        <v>1965000</v>
      </c>
      <c r="H61" s="33"/>
      <c r="I61" s="33"/>
      <c r="J61" s="196"/>
      <c r="K61" s="20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</row>
    <row r="62" spans="1:235" s="5" customFormat="1" ht="18" customHeight="1">
      <c r="A62" s="135"/>
      <c r="B62" s="106">
        <v>85219</v>
      </c>
      <c r="C62" s="101" t="s">
        <v>52</v>
      </c>
      <c r="D62" s="100"/>
      <c r="E62" s="39">
        <f aca="true" t="shared" si="25" ref="E62:K62">SUM(E63)</f>
        <v>679000</v>
      </c>
      <c r="F62" s="39">
        <f t="shared" si="25"/>
        <v>0</v>
      </c>
      <c r="G62" s="39">
        <f t="shared" si="25"/>
        <v>679000</v>
      </c>
      <c r="H62" s="39">
        <f t="shared" si="25"/>
        <v>0</v>
      </c>
      <c r="I62" s="39">
        <f t="shared" si="25"/>
        <v>0</v>
      </c>
      <c r="J62" s="197">
        <f t="shared" si="25"/>
        <v>0</v>
      </c>
      <c r="K62" s="174">
        <f t="shared" si="25"/>
        <v>0</v>
      </c>
      <c r="L62" s="1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s="4" customFormat="1" ht="44.25" customHeight="1">
      <c r="A63" s="136"/>
      <c r="B63" s="19"/>
      <c r="C63" s="11" t="s">
        <v>88</v>
      </c>
      <c r="D63" s="32" t="s">
        <v>135</v>
      </c>
      <c r="E63" s="33">
        <f>IF('Załącznik Nr 1-dochody'!F200&gt;0,'Załącznik Nr 1-dochody'!F200,"")</f>
        <v>679000</v>
      </c>
      <c r="F63" s="33"/>
      <c r="G63" s="33">
        <f>IF('Załącznik Nr 1-dochody'!F200&gt;0,'Załącznik Nr 1-dochody'!F200,"")</f>
        <v>679000</v>
      </c>
      <c r="H63" s="33"/>
      <c r="I63" s="33"/>
      <c r="J63" s="196"/>
      <c r="K63" s="201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s="4" customFormat="1" ht="20.25" customHeight="1">
      <c r="A64" s="136"/>
      <c r="B64" s="37">
        <v>85220</v>
      </c>
      <c r="C64" s="18" t="s">
        <v>230</v>
      </c>
      <c r="D64" s="38"/>
      <c r="E64" s="41">
        <f aca="true" t="shared" si="26" ref="E64:K64">SUM(E65)</f>
        <v>0</v>
      </c>
      <c r="F64" s="41">
        <f t="shared" si="26"/>
        <v>0</v>
      </c>
      <c r="G64" s="41">
        <f t="shared" si="26"/>
        <v>0</v>
      </c>
      <c r="H64" s="41">
        <f t="shared" si="26"/>
        <v>0</v>
      </c>
      <c r="I64" s="41">
        <f t="shared" si="26"/>
        <v>0</v>
      </c>
      <c r="J64" s="195">
        <f t="shared" si="26"/>
        <v>0</v>
      </c>
      <c r="K64" s="173">
        <f t="shared" si="26"/>
        <v>0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s="4" customFormat="1" ht="44.25" customHeight="1">
      <c r="A65" s="136"/>
      <c r="B65" s="19"/>
      <c r="C65" s="11" t="s">
        <v>48</v>
      </c>
      <c r="D65" s="32" t="s">
        <v>134</v>
      </c>
      <c r="E65" s="33">
        <f>IF('Załącznik Nr 1-dochody'!F202&gt;0,'Załącznik Nr 1-dochody'!F202,"")</f>
      </c>
      <c r="F65" s="33">
        <f>E65</f>
      </c>
      <c r="G65" s="33"/>
      <c r="H65" s="33"/>
      <c r="I65" s="33"/>
      <c r="J65" s="196"/>
      <c r="K65" s="201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s="5" customFormat="1" ht="30.75" customHeight="1">
      <c r="A66" s="135"/>
      <c r="B66" s="106">
        <v>85228</v>
      </c>
      <c r="C66" s="101" t="s">
        <v>73</v>
      </c>
      <c r="D66" s="100"/>
      <c r="E66" s="39">
        <f aca="true" t="shared" si="27" ref="E66:K66">SUM(E67)</f>
        <v>119000</v>
      </c>
      <c r="F66" s="39">
        <f t="shared" si="27"/>
        <v>0</v>
      </c>
      <c r="G66" s="39">
        <f t="shared" si="27"/>
        <v>0</v>
      </c>
      <c r="H66" s="39">
        <f t="shared" si="27"/>
        <v>0</v>
      </c>
      <c r="I66" s="39">
        <f t="shared" si="27"/>
        <v>119000</v>
      </c>
      <c r="J66" s="197">
        <f t="shared" si="27"/>
        <v>0</v>
      </c>
      <c r="K66" s="174">
        <f t="shared" si="27"/>
        <v>0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s="8" customFormat="1" ht="63.75">
      <c r="A67" s="142"/>
      <c r="B67" s="35"/>
      <c r="C67" s="10" t="s">
        <v>80</v>
      </c>
      <c r="D67" s="36" t="s">
        <v>115</v>
      </c>
      <c r="E67" s="33">
        <f>IF('Załącznik Nr 1-dochody'!F210&gt;0,'Załącznik Nr 1-dochody'!F210,"")</f>
        <v>119000</v>
      </c>
      <c r="F67" s="33"/>
      <c r="G67" s="33">
        <f>IF('Załącznik Nr 1-dochody'!G210&gt;0,'Załącznik Nr 1-dochody'!G210,"")</f>
      </c>
      <c r="H67" s="33"/>
      <c r="I67" s="33">
        <f>IF('Załącznik Nr 1-dochody'!F210&gt;0,'Załącznik Nr 1-dochody'!F210,"")</f>
        <v>119000</v>
      </c>
      <c r="J67" s="196"/>
      <c r="K67" s="199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s="8" customFormat="1" ht="23.25" customHeight="1">
      <c r="A68" s="142"/>
      <c r="B68" s="106">
        <v>85231</v>
      </c>
      <c r="C68" s="101" t="s">
        <v>67</v>
      </c>
      <c r="D68" s="125"/>
      <c r="E68" s="39">
        <f aca="true" t="shared" si="28" ref="E68:K68">SUM(E69)</f>
        <v>40000</v>
      </c>
      <c r="F68" s="39">
        <f t="shared" si="28"/>
        <v>0</v>
      </c>
      <c r="G68" s="39">
        <f t="shared" si="28"/>
        <v>0</v>
      </c>
      <c r="H68" s="39">
        <f t="shared" si="28"/>
        <v>40000</v>
      </c>
      <c r="I68" s="39">
        <f t="shared" si="28"/>
        <v>0</v>
      </c>
      <c r="J68" s="197">
        <f t="shared" si="28"/>
        <v>0</v>
      </c>
      <c r="K68" s="174">
        <f t="shared" si="28"/>
        <v>0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s="4" customFormat="1" ht="65.25" customHeight="1">
      <c r="A69" s="136"/>
      <c r="B69" s="19"/>
      <c r="C69" s="10" t="s">
        <v>75</v>
      </c>
      <c r="D69" s="32" t="s">
        <v>111</v>
      </c>
      <c r="E69" s="33">
        <f>IF('Załącznik Nr 1-dochody'!F212&gt;0,'Załącznik Nr 1-dochody'!F212,"")</f>
        <v>40000</v>
      </c>
      <c r="F69" s="33"/>
      <c r="G69" s="33"/>
      <c r="H69" s="33">
        <f>IF('Załącznik Nr 1-dochody'!F212&gt;0,'Załącznik Nr 1-dochody'!F212,"")</f>
        <v>40000</v>
      </c>
      <c r="I69" s="33"/>
      <c r="J69" s="196"/>
      <c r="K69" s="19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s="5" customFormat="1" ht="21.75" customHeight="1">
      <c r="A70" s="135"/>
      <c r="B70" s="106">
        <v>85295</v>
      </c>
      <c r="C70" s="101" t="s">
        <v>5</v>
      </c>
      <c r="D70" s="100"/>
      <c r="E70" s="39">
        <f aca="true" t="shared" si="29" ref="E70:K70">SUM(E71:E71)</f>
        <v>339000</v>
      </c>
      <c r="F70" s="39">
        <f t="shared" si="29"/>
        <v>0</v>
      </c>
      <c r="G70" s="39">
        <f t="shared" si="29"/>
        <v>339000</v>
      </c>
      <c r="H70" s="39">
        <f t="shared" si="29"/>
        <v>0</v>
      </c>
      <c r="I70" s="39">
        <f t="shared" si="29"/>
        <v>0</v>
      </c>
      <c r="J70" s="197">
        <f t="shared" si="29"/>
        <v>0</v>
      </c>
      <c r="K70" s="174">
        <f t="shared" si="29"/>
        <v>0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</row>
    <row r="71" spans="1:235" s="4" customFormat="1" ht="42" customHeight="1">
      <c r="A71" s="136"/>
      <c r="B71" s="19"/>
      <c r="C71" s="11" t="s">
        <v>88</v>
      </c>
      <c r="D71" s="32" t="s">
        <v>135</v>
      </c>
      <c r="E71" s="33">
        <f>IF('Załącznik Nr 1-dochody'!F216&gt;0,'Załącznik Nr 1-dochody'!F216,"")</f>
        <v>339000</v>
      </c>
      <c r="F71" s="33"/>
      <c r="G71" s="33">
        <f>IF('Załącznik Nr 1-dochody'!F216&gt;0,'Załącznik Nr 1-dochody'!F216,"")</f>
        <v>339000</v>
      </c>
      <c r="H71" s="33"/>
      <c r="I71" s="33"/>
      <c r="J71" s="196"/>
      <c r="K71" s="199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</row>
    <row r="72" spans="1:235" s="4" customFormat="1" ht="36.75" customHeight="1">
      <c r="A72" s="143">
        <v>853</v>
      </c>
      <c r="B72" s="127"/>
      <c r="C72" s="128" t="s">
        <v>102</v>
      </c>
      <c r="D72" s="129"/>
      <c r="E72" s="99">
        <f>SUM(E73+E75)</f>
        <v>161452</v>
      </c>
      <c r="F72" s="99">
        <f aca="true" t="shared" si="30" ref="F72:K72">SUM(F73+F75)</f>
        <v>0</v>
      </c>
      <c r="G72" s="99">
        <f t="shared" si="30"/>
        <v>0</v>
      </c>
      <c r="H72" s="99">
        <f t="shared" si="30"/>
        <v>154000</v>
      </c>
      <c r="I72" s="99">
        <f t="shared" si="30"/>
        <v>0</v>
      </c>
      <c r="J72" s="99">
        <f t="shared" si="30"/>
        <v>7452</v>
      </c>
      <c r="K72" s="99">
        <f t="shared" si="30"/>
        <v>0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</row>
    <row r="73" spans="1:235" s="4" customFormat="1" ht="25.5">
      <c r="A73" s="391"/>
      <c r="B73" s="104">
        <v>85311</v>
      </c>
      <c r="C73" s="294" t="s">
        <v>293</v>
      </c>
      <c r="D73" s="282"/>
      <c r="E73" s="394">
        <f>SUM(E74)</f>
        <v>7452</v>
      </c>
      <c r="F73" s="394">
        <f aca="true" t="shared" si="31" ref="F73:K73">SUM(F74)</f>
        <v>0</v>
      </c>
      <c r="G73" s="394">
        <f t="shared" si="31"/>
        <v>0</v>
      </c>
      <c r="H73" s="394">
        <f t="shared" si="31"/>
        <v>0</v>
      </c>
      <c r="I73" s="394">
        <f t="shared" si="31"/>
        <v>0</v>
      </c>
      <c r="J73" s="394">
        <f t="shared" si="31"/>
        <v>7452</v>
      </c>
      <c r="K73" s="394">
        <f t="shared" si="31"/>
        <v>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</row>
    <row r="74" spans="1:235" s="4" customFormat="1" ht="51">
      <c r="A74" s="391"/>
      <c r="B74" s="302"/>
      <c r="C74" s="288" t="s">
        <v>89</v>
      </c>
      <c r="D74" s="283" t="s">
        <v>137</v>
      </c>
      <c r="E74" s="33">
        <f>IF('Załącznik Nr 1-dochody'!F222&gt;0,'Załącznik Nr 1-dochody'!F222,"")</f>
        <v>7452</v>
      </c>
      <c r="F74" s="392"/>
      <c r="G74" s="392"/>
      <c r="H74" s="392"/>
      <c r="I74" s="392"/>
      <c r="J74" s="33">
        <f>IF('Załącznik Nr 1-dochody'!F222&gt;0,'Załącznik Nr 1-dochody'!F222,"")</f>
        <v>7452</v>
      </c>
      <c r="K74" s="393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</row>
    <row r="75" spans="1:235" s="4" customFormat="1" ht="33" customHeight="1">
      <c r="A75" s="136"/>
      <c r="B75" s="37">
        <v>85321</v>
      </c>
      <c r="C75" s="101" t="s">
        <v>196</v>
      </c>
      <c r="D75" s="38"/>
      <c r="E75" s="39">
        <f aca="true" t="shared" si="32" ref="E75:K75">SUM(E76)</f>
        <v>154000</v>
      </c>
      <c r="F75" s="39">
        <f t="shared" si="32"/>
        <v>0</v>
      </c>
      <c r="G75" s="39">
        <f t="shared" si="32"/>
        <v>0</v>
      </c>
      <c r="H75" s="39">
        <f t="shared" si="32"/>
        <v>154000</v>
      </c>
      <c r="I75" s="39">
        <f t="shared" si="32"/>
        <v>0</v>
      </c>
      <c r="J75" s="197">
        <f t="shared" si="32"/>
        <v>0</v>
      </c>
      <c r="K75" s="174">
        <f t="shared" si="32"/>
        <v>0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</row>
    <row r="76" spans="1:235" s="4" customFormat="1" ht="63" customHeight="1">
      <c r="A76" s="136"/>
      <c r="B76" s="19"/>
      <c r="C76" s="10" t="s">
        <v>75</v>
      </c>
      <c r="D76" s="32" t="s">
        <v>111</v>
      </c>
      <c r="E76" s="33">
        <f>IF('Załącznik Nr 1-dochody'!F224&gt;0,'Załącznik Nr 1-dochody'!F224,"")</f>
        <v>154000</v>
      </c>
      <c r="F76" s="33"/>
      <c r="G76" s="33"/>
      <c r="H76" s="33">
        <f>IF('Załącznik Nr 1-dochody'!F224&gt;0,'Załącznik Nr 1-dochody'!F224,"")</f>
        <v>154000</v>
      </c>
      <c r="I76" s="33"/>
      <c r="J76" s="196"/>
      <c r="K76" s="199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</row>
    <row r="77" spans="1:235" s="7" customFormat="1" ht="37.5" customHeight="1">
      <c r="A77" s="137">
        <v>921</v>
      </c>
      <c r="B77" s="97"/>
      <c r="C77" s="98" t="s">
        <v>61</v>
      </c>
      <c r="D77" s="96"/>
      <c r="E77" s="99">
        <f aca="true" t="shared" si="33" ref="E77:K77">SUM(E78)</f>
        <v>35000</v>
      </c>
      <c r="F77" s="99">
        <f t="shared" si="33"/>
        <v>0</v>
      </c>
      <c r="G77" s="99">
        <f t="shared" si="33"/>
        <v>0</v>
      </c>
      <c r="H77" s="99">
        <f t="shared" si="33"/>
        <v>0</v>
      </c>
      <c r="I77" s="99">
        <f t="shared" si="33"/>
        <v>0</v>
      </c>
      <c r="J77" s="194">
        <f t="shared" si="33"/>
        <v>35000</v>
      </c>
      <c r="K77" s="172">
        <f t="shared" si="33"/>
        <v>0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</row>
    <row r="78" spans="1:235" s="5" customFormat="1" ht="16.5" customHeight="1">
      <c r="A78" s="135"/>
      <c r="B78" s="106">
        <v>92116</v>
      </c>
      <c r="C78" s="101" t="s">
        <v>63</v>
      </c>
      <c r="D78" s="100"/>
      <c r="E78" s="39">
        <f aca="true" t="shared" si="34" ref="E78:K78">SUM(E79:E79)</f>
        <v>35000</v>
      </c>
      <c r="F78" s="39">
        <f t="shared" si="34"/>
        <v>0</v>
      </c>
      <c r="G78" s="39">
        <f t="shared" si="34"/>
        <v>0</v>
      </c>
      <c r="H78" s="39">
        <f t="shared" si="34"/>
        <v>0</v>
      </c>
      <c r="I78" s="39">
        <f t="shared" si="34"/>
        <v>0</v>
      </c>
      <c r="J78" s="197">
        <f t="shared" si="34"/>
        <v>35000</v>
      </c>
      <c r="K78" s="174">
        <f t="shared" si="34"/>
        <v>0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</row>
    <row r="79" spans="1:235" s="4" customFormat="1" ht="56.25" customHeight="1">
      <c r="A79" s="136"/>
      <c r="B79" s="19"/>
      <c r="C79" s="11" t="s">
        <v>89</v>
      </c>
      <c r="D79" s="32" t="s">
        <v>137</v>
      </c>
      <c r="E79" s="33">
        <f>IF('Załącznik Nr 1-dochody'!F262&gt;0,'Załącznik Nr 1-dochody'!F262,"")</f>
        <v>35000</v>
      </c>
      <c r="F79" s="33"/>
      <c r="G79" s="33"/>
      <c r="H79" s="33"/>
      <c r="I79" s="33"/>
      <c r="J79" s="196">
        <f>E79</f>
        <v>35000</v>
      </c>
      <c r="K79" s="19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</row>
    <row r="80" spans="1:235" s="4" customFormat="1" ht="20.25" customHeight="1">
      <c r="A80" s="140">
        <v>926</v>
      </c>
      <c r="B80" s="114"/>
      <c r="C80" s="115" t="s">
        <v>181</v>
      </c>
      <c r="D80" s="116"/>
      <c r="E80" s="166">
        <f aca="true" t="shared" si="35" ref="E80:K80">SUM(E81)</f>
        <v>800000</v>
      </c>
      <c r="F80" s="166">
        <f t="shared" si="35"/>
        <v>0</v>
      </c>
      <c r="G80" s="166">
        <f t="shared" si="35"/>
        <v>0</v>
      </c>
      <c r="H80" s="166">
        <f t="shared" si="35"/>
        <v>0</v>
      </c>
      <c r="I80" s="166">
        <f t="shared" si="35"/>
        <v>0</v>
      </c>
      <c r="J80" s="198">
        <f t="shared" si="35"/>
        <v>500000</v>
      </c>
      <c r="K80" s="175">
        <f t="shared" si="35"/>
        <v>300000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</row>
    <row r="81" spans="1:235" s="4" customFormat="1" ht="21.75" customHeight="1">
      <c r="A81" s="136"/>
      <c r="B81" s="37">
        <v>92695</v>
      </c>
      <c r="C81" s="18" t="s">
        <v>241</v>
      </c>
      <c r="D81" s="38"/>
      <c r="E81" s="41">
        <f>SUM(E82:E83)</f>
        <v>800000</v>
      </c>
      <c r="F81" s="41">
        <f aca="true" t="shared" si="36" ref="F81:K81">SUM(F82:F83)</f>
        <v>0</v>
      </c>
      <c r="G81" s="41">
        <f t="shared" si="36"/>
        <v>0</v>
      </c>
      <c r="H81" s="41">
        <f t="shared" si="36"/>
        <v>0</v>
      </c>
      <c r="I81" s="41">
        <f t="shared" si="36"/>
        <v>0</v>
      </c>
      <c r="J81" s="41">
        <f t="shared" si="36"/>
        <v>500000</v>
      </c>
      <c r="K81" s="41">
        <f t="shared" si="36"/>
        <v>300000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</row>
    <row r="82" spans="1:235" s="4" customFormat="1" ht="63.75">
      <c r="A82" s="186"/>
      <c r="B82" s="187"/>
      <c r="C82" s="292" t="s">
        <v>291</v>
      </c>
      <c r="D82" s="280" t="s">
        <v>138</v>
      </c>
      <c r="E82" s="33">
        <f>IF('Załącznik Nr 1-dochody'!F273&gt;0,'Załącznik Nr 1-dochody'!F273,"")</f>
        <v>300000</v>
      </c>
      <c r="F82" s="188"/>
      <c r="G82" s="188"/>
      <c r="H82" s="188"/>
      <c r="I82" s="188"/>
      <c r="J82" s="395"/>
      <c r="K82" s="33">
        <f>IF('Załącznik Nr 1-dochody'!F273&gt;0,'Załącznik Nr 1-dochody'!F273,"")</f>
        <v>300000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</row>
    <row r="83" spans="1:235" s="4" customFormat="1" ht="51">
      <c r="A83" s="186"/>
      <c r="B83" s="187"/>
      <c r="C83" s="289" t="s">
        <v>182</v>
      </c>
      <c r="D83" s="113" t="s">
        <v>104</v>
      </c>
      <c r="E83" s="33">
        <f>IF('Załącznik Nr 1-dochody'!F274&gt;0,'Załącznik Nr 1-dochody'!F274,"")</f>
        <v>500000</v>
      </c>
      <c r="F83" s="188"/>
      <c r="G83" s="188"/>
      <c r="H83" s="188"/>
      <c r="I83" s="188"/>
      <c r="J83" s="33">
        <f>IF('Załącznik Nr 1-dochody'!F274&gt;0,'Załącznik Nr 1-dochody'!F274,"")</f>
        <v>500000</v>
      </c>
      <c r="K83" s="3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</row>
    <row r="84" spans="1:235" s="9" customFormat="1" ht="33" customHeight="1" thickBot="1">
      <c r="A84" s="144"/>
      <c r="B84" s="145"/>
      <c r="C84" s="146" t="s">
        <v>65</v>
      </c>
      <c r="D84" s="147"/>
      <c r="E84" s="176">
        <f>SUM(E80+E77+E72+E45+E40+E37+E33+E30+E27+E21+E14+E11)</f>
        <v>28206172</v>
      </c>
      <c r="F84" s="176">
        <f aca="true" t="shared" si="37" ref="F84:K84">SUM(F80+F77+F72+F45+F40+F37+F33+F30+F27+F21+F14+F11)</f>
        <v>1607000</v>
      </c>
      <c r="G84" s="176">
        <f t="shared" si="37"/>
        <v>3034000</v>
      </c>
      <c r="H84" s="176">
        <f t="shared" si="37"/>
        <v>5728000</v>
      </c>
      <c r="I84" s="176">
        <f t="shared" si="37"/>
        <v>15939256</v>
      </c>
      <c r="J84" s="176">
        <f t="shared" si="37"/>
        <v>1384074</v>
      </c>
      <c r="K84" s="176">
        <f t="shared" si="37"/>
        <v>513842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="4" customFormat="1" ht="12.75">
      <c r="E86" s="29"/>
    </row>
    <row r="87" ht="12.75">
      <c r="E87" s="28"/>
    </row>
    <row r="88" ht="12.75">
      <c r="C88" s="28"/>
    </row>
    <row r="89" ht="12.75">
      <c r="E89" s="28"/>
    </row>
    <row r="90" ht="12.75">
      <c r="C90" s="28"/>
    </row>
  </sheetData>
  <sheetProtection/>
  <mergeCells count="1">
    <mergeCell ref="E8:K8"/>
  </mergeCells>
  <printOptions/>
  <pageMargins left="0.3937007874015748" right="0.4724409448818898" top="0.3937007874015748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6"/>
  <sheetViews>
    <sheetView zoomScale="75" zoomScaleNormal="75" workbookViewId="0" topLeftCell="A1">
      <selection activeCell="I2" sqref="I2:K4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14.75390625" style="0" customWidth="1"/>
    <col min="6" max="7" width="13.00390625" style="0" customWidth="1"/>
    <col min="8" max="8" width="12.00390625" style="0" customWidth="1"/>
    <col min="9" max="9" width="12.375" style="0" customWidth="1"/>
    <col min="10" max="10" width="10.75390625" style="0" customWidth="1"/>
    <col min="11" max="11" width="12.125" style="0" customWidth="1"/>
    <col min="12" max="14" width="10.75390625" style="0" customWidth="1"/>
    <col min="15" max="15" width="12.00390625" style="0" customWidth="1"/>
  </cols>
  <sheetData>
    <row r="1" spans="1:15" ht="12.75">
      <c r="A1" s="12"/>
      <c r="B1" s="12"/>
      <c r="C1" s="12"/>
      <c r="D1" s="12"/>
      <c r="E1" s="12"/>
      <c r="F1" s="12"/>
      <c r="G1" s="12"/>
      <c r="H1" s="12"/>
      <c r="I1" s="20" t="s">
        <v>224</v>
      </c>
      <c r="J1" s="2"/>
      <c r="K1" s="12"/>
      <c r="L1" s="12"/>
      <c r="M1" s="12"/>
      <c r="N1" s="12"/>
      <c r="O1" s="12"/>
    </row>
    <row r="2" spans="1:15" ht="12.75">
      <c r="A2" s="12"/>
      <c r="B2" s="12"/>
      <c r="C2" s="12"/>
      <c r="D2" s="12"/>
      <c r="E2" s="12"/>
      <c r="F2" s="12"/>
      <c r="G2" s="12"/>
      <c r="H2" s="12"/>
      <c r="I2" s="20" t="s">
        <v>319</v>
      </c>
      <c r="J2" s="2"/>
      <c r="K2" s="2"/>
      <c r="L2" s="12"/>
      <c r="M2" s="12"/>
      <c r="N2" s="12"/>
      <c r="O2" s="12"/>
    </row>
    <row r="3" spans="1:15" ht="12.75">
      <c r="A3" s="12"/>
      <c r="B3" s="12"/>
      <c r="C3" s="12"/>
      <c r="D3" s="12"/>
      <c r="E3" s="12"/>
      <c r="F3" s="12"/>
      <c r="G3" s="12"/>
      <c r="H3" s="12"/>
      <c r="I3" s="20" t="s">
        <v>320</v>
      </c>
      <c r="J3" s="2"/>
      <c r="K3" s="2"/>
      <c r="L3" s="12"/>
      <c r="M3" s="12"/>
      <c r="N3" s="12"/>
      <c r="O3" s="12"/>
    </row>
    <row r="4" spans="1:15" ht="12.75">
      <c r="A4" s="12"/>
      <c r="B4" s="12"/>
      <c r="C4" s="12"/>
      <c r="D4" s="12"/>
      <c r="E4" s="12"/>
      <c r="F4" s="12"/>
      <c r="G4" s="12"/>
      <c r="H4" s="12"/>
      <c r="I4" s="20" t="s">
        <v>321</v>
      </c>
      <c r="J4" s="2"/>
      <c r="K4" s="2"/>
      <c r="L4" s="20"/>
      <c r="M4" s="20"/>
      <c r="N4" s="20"/>
      <c r="O4" s="12"/>
    </row>
    <row r="5" spans="1:15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s="2" customFormat="1" ht="20.25">
      <c r="A6" s="13"/>
      <c r="B6" s="14"/>
      <c r="C6" s="15" t="s">
        <v>309</v>
      </c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3.5" thickBot="1">
      <c r="A7" s="12"/>
      <c r="B7" s="12"/>
      <c r="C7" s="12"/>
      <c r="D7" s="12"/>
      <c r="E7" s="4"/>
      <c r="F7" s="4"/>
      <c r="I7" s="12"/>
      <c r="J7" s="12"/>
      <c r="K7" s="12"/>
      <c r="L7" s="12"/>
      <c r="M7" s="12"/>
      <c r="N7" s="12"/>
      <c r="O7" s="12"/>
    </row>
    <row r="8" spans="1:15" ht="27" customHeight="1">
      <c r="A8" s="493" t="s">
        <v>0</v>
      </c>
      <c r="B8" s="496" t="s">
        <v>1</v>
      </c>
      <c r="C8" s="499" t="s">
        <v>2</v>
      </c>
      <c r="D8" s="500" t="s">
        <v>3</v>
      </c>
      <c r="E8" s="488" t="s">
        <v>142</v>
      </c>
      <c r="F8" s="488" t="s">
        <v>143</v>
      </c>
      <c r="G8" s="490" t="s">
        <v>141</v>
      </c>
      <c r="H8" s="491"/>
      <c r="I8" s="491"/>
      <c r="J8" s="491"/>
      <c r="K8" s="491"/>
      <c r="L8" s="491"/>
      <c r="M8" s="491"/>
      <c r="N8" s="492"/>
      <c r="O8" s="485" t="s">
        <v>177</v>
      </c>
    </row>
    <row r="9" spans="1:15" ht="63.75" customHeight="1">
      <c r="A9" s="494"/>
      <c r="B9" s="497"/>
      <c r="C9" s="497"/>
      <c r="D9" s="497"/>
      <c r="E9" s="489"/>
      <c r="F9" s="489"/>
      <c r="G9" s="122" t="s">
        <v>150</v>
      </c>
      <c r="H9" s="122" t="s">
        <v>145</v>
      </c>
      <c r="I9" s="122" t="s">
        <v>146</v>
      </c>
      <c r="J9" s="122" t="s">
        <v>147</v>
      </c>
      <c r="K9" s="122" t="s">
        <v>148</v>
      </c>
      <c r="L9" s="122" t="s">
        <v>149</v>
      </c>
      <c r="M9" s="219" t="s">
        <v>255</v>
      </c>
      <c r="N9" s="219" t="s">
        <v>256</v>
      </c>
      <c r="O9" s="486"/>
    </row>
    <row r="10" spans="1:16" ht="46.5" customHeight="1">
      <c r="A10" s="495"/>
      <c r="B10" s="498"/>
      <c r="C10" s="498"/>
      <c r="D10" s="498"/>
      <c r="E10" s="122" t="s">
        <v>310</v>
      </c>
      <c r="F10" s="177" t="s">
        <v>311</v>
      </c>
      <c r="G10" s="178" t="s">
        <v>310</v>
      </c>
      <c r="H10" s="178" t="s">
        <v>311</v>
      </c>
      <c r="I10" s="178" t="s">
        <v>310</v>
      </c>
      <c r="J10" s="178" t="s">
        <v>311</v>
      </c>
      <c r="K10" s="178" t="s">
        <v>310</v>
      </c>
      <c r="L10" s="178" t="s">
        <v>311</v>
      </c>
      <c r="M10" s="178" t="s">
        <v>310</v>
      </c>
      <c r="N10" s="178" t="s">
        <v>311</v>
      </c>
      <c r="O10" s="487"/>
      <c r="P10" s="2"/>
    </row>
    <row r="11" spans="1:15" ht="14.25" customHeight="1">
      <c r="A11" s="132">
        <v>1</v>
      </c>
      <c r="B11" s="94">
        <v>2</v>
      </c>
      <c r="C11" s="95">
        <v>3</v>
      </c>
      <c r="D11" s="94">
        <v>4</v>
      </c>
      <c r="E11" s="95">
        <v>5</v>
      </c>
      <c r="F11" s="95">
        <v>6</v>
      </c>
      <c r="G11" s="95">
        <v>7</v>
      </c>
      <c r="H11" s="95">
        <v>8</v>
      </c>
      <c r="I11" s="95">
        <v>9</v>
      </c>
      <c r="J11" s="95">
        <v>10</v>
      </c>
      <c r="K11" s="95">
        <v>11</v>
      </c>
      <c r="L11" s="95">
        <v>12</v>
      </c>
      <c r="M11" s="220">
        <v>13</v>
      </c>
      <c r="N11" s="220">
        <v>14</v>
      </c>
      <c r="O11" s="171">
        <v>15</v>
      </c>
    </row>
    <row r="12" spans="1:15" ht="15">
      <c r="A12" s="133">
        <v>600</v>
      </c>
      <c r="B12" s="96"/>
      <c r="C12" s="290" t="s">
        <v>9</v>
      </c>
      <c r="D12" s="96"/>
      <c r="E12" s="400">
        <f>SUM(E13)</f>
        <v>394906</v>
      </c>
      <c r="F12" s="400">
        <f aca="true" t="shared" si="0" ref="F12:N12">SUM(F13)</f>
        <v>0</v>
      </c>
      <c r="G12" s="400">
        <f t="shared" si="0"/>
        <v>0</v>
      </c>
      <c r="H12" s="400">
        <f t="shared" si="0"/>
        <v>0</v>
      </c>
      <c r="I12" s="400">
        <f t="shared" si="0"/>
        <v>0</v>
      </c>
      <c r="J12" s="400">
        <f t="shared" si="0"/>
        <v>0</v>
      </c>
      <c r="K12" s="400">
        <f t="shared" si="0"/>
        <v>394906</v>
      </c>
      <c r="L12" s="400">
        <f t="shared" si="0"/>
        <v>0</v>
      </c>
      <c r="M12" s="400">
        <f t="shared" si="0"/>
        <v>0</v>
      </c>
      <c r="N12" s="400">
        <f t="shared" si="0"/>
        <v>0</v>
      </c>
      <c r="O12" s="399"/>
    </row>
    <row r="13" spans="1:15" ht="25.5">
      <c r="A13" s="327"/>
      <c r="B13" s="104">
        <v>60015</v>
      </c>
      <c r="C13" s="287" t="s">
        <v>183</v>
      </c>
      <c r="D13" s="100"/>
      <c r="E13" s="384">
        <f>SUM(E14)</f>
        <v>394906</v>
      </c>
      <c r="F13" s="384">
        <f aca="true" t="shared" si="1" ref="F13:N13">SUM(F14)</f>
        <v>0</v>
      </c>
      <c r="G13" s="384">
        <f t="shared" si="1"/>
        <v>0</v>
      </c>
      <c r="H13" s="384">
        <f t="shared" si="1"/>
        <v>0</v>
      </c>
      <c r="I13" s="384">
        <f t="shared" si="1"/>
        <v>0</v>
      </c>
      <c r="J13" s="384">
        <f t="shared" si="1"/>
        <v>0</v>
      </c>
      <c r="K13" s="384">
        <f t="shared" si="1"/>
        <v>394906</v>
      </c>
      <c r="L13" s="384">
        <f t="shared" si="1"/>
        <v>0</v>
      </c>
      <c r="M13" s="384">
        <f t="shared" si="1"/>
        <v>0</v>
      </c>
      <c r="N13" s="384">
        <f t="shared" si="1"/>
        <v>0</v>
      </c>
      <c r="O13" s="399"/>
    </row>
    <row r="14" spans="1:15" ht="51">
      <c r="A14" s="325"/>
      <c r="B14" s="326"/>
      <c r="C14" s="289" t="s">
        <v>226</v>
      </c>
      <c r="D14" s="236" t="s">
        <v>104</v>
      </c>
      <c r="E14" s="33">
        <f>IF('Załącznik Nr 1-dochody'!E20&gt;0,'Załącznik Nr 1-dochody'!E20,"")</f>
        <v>394906</v>
      </c>
      <c r="F14" s="402"/>
      <c r="G14" s="402"/>
      <c r="H14" s="402"/>
      <c r="I14" s="402"/>
      <c r="J14" s="402"/>
      <c r="K14" s="403">
        <f>E14</f>
        <v>394906</v>
      </c>
      <c r="L14" s="402"/>
      <c r="M14" s="404"/>
      <c r="N14" s="404"/>
      <c r="O14" s="399"/>
    </row>
    <row r="15" spans="1:15" ht="21.75" customHeight="1">
      <c r="A15" s="137">
        <v>700</v>
      </c>
      <c r="B15" s="97"/>
      <c r="C15" s="98" t="s">
        <v>12</v>
      </c>
      <c r="D15" s="96"/>
      <c r="E15" s="99">
        <f>IF(SUM(E16,)&gt;0,SUM(E16,),"")</f>
        <v>30000</v>
      </c>
      <c r="F15" s="99">
        <f>IF(SUM(F16,)&gt;0,SUM(F16,),"")</f>
        <v>30000</v>
      </c>
      <c r="G15" s="99">
        <f aca="true" t="shared" si="2" ref="G15:N15">SUM(G17)</f>
        <v>0</v>
      </c>
      <c r="H15" s="99">
        <f t="shared" si="2"/>
        <v>0</v>
      </c>
      <c r="I15" s="99">
        <f t="shared" si="2"/>
        <v>30000</v>
      </c>
      <c r="J15" s="99">
        <f t="shared" si="2"/>
        <v>30000</v>
      </c>
      <c r="K15" s="99">
        <f t="shared" si="2"/>
        <v>0</v>
      </c>
      <c r="L15" s="99">
        <f t="shared" si="2"/>
        <v>0</v>
      </c>
      <c r="M15" s="99">
        <f t="shared" si="2"/>
        <v>0</v>
      </c>
      <c r="N15" s="99">
        <f t="shared" si="2"/>
        <v>0</v>
      </c>
      <c r="O15" s="180">
        <f aca="true" t="shared" si="3" ref="O15:O84">F15/E15</f>
        <v>1</v>
      </c>
    </row>
    <row r="16" spans="1:15" ht="27" customHeight="1">
      <c r="A16" s="139"/>
      <c r="B16" s="106">
        <v>70005</v>
      </c>
      <c r="C16" s="101" t="s">
        <v>13</v>
      </c>
      <c r="D16" s="100"/>
      <c r="E16" s="39">
        <f>IF(SUM(E17:E17)&gt;0,SUM(E17:E17),"")</f>
        <v>30000</v>
      </c>
      <c r="F16" s="39">
        <f>IF(SUM(F17:F17)&gt;0,SUM(F17:F17),"")</f>
        <v>30000</v>
      </c>
      <c r="G16" s="39">
        <f aca="true" t="shared" si="4" ref="G16:N16">SUM(G17)</f>
        <v>0</v>
      </c>
      <c r="H16" s="39">
        <f t="shared" si="4"/>
        <v>0</v>
      </c>
      <c r="I16" s="39">
        <f t="shared" si="4"/>
        <v>30000</v>
      </c>
      <c r="J16" s="39">
        <f t="shared" si="4"/>
        <v>30000</v>
      </c>
      <c r="K16" s="39">
        <f t="shared" si="4"/>
        <v>0</v>
      </c>
      <c r="L16" s="39">
        <f t="shared" si="4"/>
        <v>0</v>
      </c>
      <c r="M16" s="39">
        <f t="shared" si="4"/>
        <v>0</v>
      </c>
      <c r="N16" s="39">
        <f t="shared" si="4"/>
        <v>0</v>
      </c>
      <c r="O16" s="180">
        <f t="shared" si="3"/>
        <v>1</v>
      </c>
    </row>
    <row r="17" spans="1:15" ht="63.75" customHeight="1">
      <c r="A17" s="136"/>
      <c r="B17" s="19"/>
      <c r="C17" s="10" t="s">
        <v>75</v>
      </c>
      <c r="D17" s="32" t="s">
        <v>111</v>
      </c>
      <c r="E17" s="33">
        <f>IF('Załącznik Nr 1-dochody'!E37&gt;0,'Załącznik Nr 1-dochody'!E37,"")</f>
        <v>30000</v>
      </c>
      <c r="F17" s="33">
        <f>IF('Załącznik Nr 1-dochody'!F37&gt;0,'Załącznik Nr 1-dochody'!F37,"")</f>
        <v>30000</v>
      </c>
      <c r="G17" s="33"/>
      <c r="H17" s="33"/>
      <c r="I17" s="33">
        <f>E17</f>
        <v>30000</v>
      </c>
      <c r="J17" s="33">
        <f>F17</f>
        <v>30000</v>
      </c>
      <c r="K17" s="33"/>
      <c r="L17" s="33"/>
      <c r="M17" s="196"/>
      <c r="N17" s="196"/>
      <c r="O17" s="180">
        <f t="shared" si="3"/>
        <v>1</v>
      </c>
    </row>
    <row r="18" spans="1:15" ht="21.75" customHeight="1">
      <c r="A18" s="137">
        <v>710</v>
      </c>
      <c r="B18" s="97"/>
      <c r="C18" s="98" t="s">
        <v>15</v>
      </c>
      <c r="D18" s="96"/>
      <c r="E18" s="99">
        <f>IF(SUM(E19,E21,E23)&gt;0,SUM(E19,E21,E23),"")</f>
        <v>302000</v>
      </c>
      <c r="F18" s="99">
        <f>IF(SUM(F19,F21,F23)&gt;0,SUM(F19,F21,F23),"")</f>
        <v>355000</v>
      </c>
      <c r="G18" s="99">
        <f>SUM(G19)</f>
        <v>0</v>
      </c>
      <c r="H18" s="99">
        <f>SUM(H19)</f>
        <v>0</v>
      </c>
      <c r="I18" s="99">
        <f>SUM(I19,I21,I23)</f>
        <v>302000</v>
      </c>
      <c r="J18" s="99">
        <f>SUM(J19,J21,J23)</f>
        <v>355000</v>
      </c>
      <c r="K18" s="99">
        <f aca="true" t="shared" si="5" ref="K18:N19">SUM(K19)</f>
        <v>0</v>
      </c>
      <c r="L18" s="99">
        <f t="shared" si="5"/>
        <v>0</v>
      </c>
      <c r="M18" s="99">
        <f t="shared" si="5"/>
        <v>0</v>
      </c>
      <c r="N18" s="99">
        <f t="shared" si="5"/>
        <v>0</v>
      </c>
      <c r="O18" s="180">
        <f t="shared" si="3"/>
        <v>1.1754966887417218</v>
      </c>
    </row>
    <row r="19" spans="1:15" ht="24" customHeight="1">
      <c r="A19" s="139"/>
      <c r="B19" s="106">
        <v>71013</v>
      </c>
      <c r="C19" s="101" t="s">
        <v>16</v>
      </c>
      <c r="D19" s="100"/>
      <c r="E19" s="39">
        <f>IF(SUM(E20:E20)&gt;0,SUM(E20:E20),"")</f>
        <v>85000</v>
      </c>
      <c r="F19" s="39">
        <f>IF(SUM(F20:F20)&gt;0,SUM(F20:F20),"")</f>
        <v>85000</v>
      </c>
      <c r="G19" s="39">
        <f>SUM(G20)</f>
        <v>0</v>
      </c>
      <c r="H19" s="39">
        <f>SUM(H20)</f>
        <v>0</v>
      </c>
      <c r="I19" s="39">
        <f>SUM(I20)</f>
        <v>85000</v>
      </c>
      <c r="J19" s="39">
        <f>SUM(J20)</f>
        <v>85000</v>
      </c>
      <c r="K19" s="39">
        <f t="shared" si="5"/>
        <v>0</v>
      </c>
      <c r="L19" s="39">
        <f t="shared" si="5"/>
        <v>0</v>
      </c>
      <c r="M19" s="39">
        <f t="shared" si="5"/>
        <v>0</v>
      </c>
      <c r="N19" s="39">
        <f t="shared" si="5"/>
        <v>0</v>
      </c>
      <c r="O19" s="180">
        <f t="shared" si="3"/>
        <v>1</v>
      </c>
    </row>
    <row r="20" spans="1:15" ht="64.5" customHeight="1">
      <c r="A20" s="136"/>
      <c r="B20" s="19"/>
      <c r="C20" s="10" t="s">
        <v>92</v>
      </c>
      <c r="D20" s="32" t="s">
        <v>111</v>
      </c>
      <c r="E20" s="33">
        <f>IF('Załącznik Nr 1-dochody'!E41&gt;0,'Załącznik Nr 1-dochody'!E41,"")</f>
        <v>85000</v>
      </c>
      <c r="F20" s="33">
        <f>IF('Załącznik Nr 1-dochody'!F41&gt;0,'Załącznik Nr 1-dochody'!F41,"")</f>
        <v>85000</v>
      </c>
      <c r="G20" s="33">
        <f>IF('Załącznik Nr 1-dochody'!G41&gt;0,'Załącznik Nr 1-dochody'!G41,"")</f>
      </c>
      <c r="H20" s="33">
        <f>IF('Załącznik Nr 1-dochody'!H41&gt;0,'Załącznik Nr 1-dochody'!H41,"")</f>
      </c>
      <c r="I20" s="33">
        <f>E20</f>
        <v>85000</v>
      </c>
      <c r="J20" s="33">
        <f>F20</f>
        <v>85000</v>
      </c>
      <c r="K20" s="33"/>
      <c r="L20" s="33">
        <f>IF('Załącznik Nr 1-dochody'!N41&gt;0,'Załącznik Nr 1-dochody'!N41,"")</f>
      </c>
      <c r="M20" s="196"/>
      <c r="N20" s="196"/>
      <c r="O20" s="180">
        <f t="shared" si="3"/>
        <v>1</v>
      </c>
    </row>
    <row r="21" spans="1:15" ht="27" customHeight="1">
      <c r="A21" s="139"/>
      <c r="B21" s="106">
        <v>71014</v>
      </c>
      <c r="C21" s="101" t="s">
        <v>17</v>
      </c>
      <c r="D21" s="100"/>
      <c r="E21" s="39">
        <f>IF(SUM(E22:E22)&gt;0,SUM(E22:E22),"")</f>
        <v>20000</v>
      </c>
      <c r="F21" s="39">
        <f>IF(SUM(F22:F22)&gt;0,SUM(F22:F22),"")</f>
        <v>20000</v>
      </c>
      <c r="G21" s="39">
        <f aca="true" t="shared" si="6" ref="G21:N21">SUM(G22)</f>
        <v>0</v>
      </c>
      <c r="H21" s="39">
        <f t="shared" si="6"/>
        <v>0</v>
      </c>
      <c r="I21" s="39">
        <f t="shared" si="6"/>
        <v>20000</v>
      </c>
      <c r="J21" s="39">
        <f t="shared" si="6"/>
        <v>20000</v>
      </c>
      <c r="K21" s="39">
        <f t="shared" si="6"/>
        <v>0</v>
      </c>
      <c r="L21" s="39">
        <f t="shared" si="6"/>
        <v>0</v>
      </c>
      <c r="M21" s="39">
        <f t="shared" si="6"/>
        <v>0</v>
      </c>
      <c r="N21" s="39">
        <f t="shared" si="6"/>
        <v>0</v>
      </c>
      <c r="O21" s="180">
        <f t="shared" si="3"/>
        <v>1</v>
      </c>
    </row>
    <row r="22" spans="1:15" ht="63.75" customHeight="1">
      <c r="A22" s="136"/>
      <c r="B22" s="19"/>
      <c r="C22" s="10" t="s">
        <v>75</v>
      </c>
      <c r="D22" s="32" t="s">
        <v>111</v>
      </c>
      <c r="E22" s="33">
        <f>IF('Załącznik Nr 1-dochody'!E43&gt;0,'Załącznik Nr 1-dochody'!E43,"")</f>
        <v>20000</v>
      </c>
      <c r="F22" s="33">
        <f>IF('Załącznik Nr 1-dochody'!F43&gt;0,'Załącznik Nr 1-dochody'!F43,"")</f>
        <v>20000</v>
      </c>
      <c r="G22" s="33"/>
      <c r="H22" s="33"/>
      <c r="I22" s="33">
        <f>E22</f>
        <v>20000</v>
      </c>
      <c r="J22" s="33">
        <f>F22</f>
        <v>20000</v>
      </c>
      <c r="K22" s="33"/>
      <c r="L22" s="33"/>
      <c r="M22" s="196"/>
      <c r="N22" s="196"/>
      <c r="O22" s="180">
        <f t="shared" si="3"/>
        <v>1</v>
      </c>
    </row>
    <row r="23" spans="1:15" ht="18" customHeight="1">
      <c r="A23" s="139"/>
      <c r="B23" s="106">
        <v>71015</v>
      </c>
      <c r="C23" s="101" t="s">
        <v>18</v>
      </c>
      <c r="D23" s="100"/>
      <c r="E23" s="39">
        <f>SUM(E24:E25)</f>
        <v>197000</v>
      </c>
      <c r="F23" s="39">
        <f aca="true" t="shared" si="7" ref="F23:N23">SUM(F24:F25)</f>
        <v>250000</v>
      </c>
      <c r="G23" s="39">
        <f t="shared" si="7"/>
        <v>0</v>
      </c>
      <c r="H23" s="39">
        <f t="shared" si="7"/>
        <v>0</v>
      </c>
      <c r="I23" s="39">
        <f t="shared" si="7"/>
        <v>197000</v>
      </c>
      <c r="J23" s="39">
        <f t="shared" si="7"/>
        <v>250000</v>
      </c>
      <c r="K23" s="39">
        <f t="shared" si="7"/>
        <v>0</v>
      </c>
      <c r="L23" s="39">
        <f t="shared" si="7"/>
        <v>0</v>
      </c>
      <c r="M23" s="39">
        <f t="shared" si="7"/>
        <v>0</v>
      </c>
      <c r="N23" s="39">
        <f t="shared" si="7"/>
        <v>0</v>
      </c>
      <c r="O23" s="180">
        <f t="shared" si="3"/>
        <v>1.2690355329949239</v>
      </c>
    </row>
    <row r="24" spans="1:15" ht="66.75" customHeight="1">
      <c r="A24" s="139"/>
      <c r="B24" s="109"/>
      <c r="C24" s="10" t="s">
        <v>75</v>
      </c>
      <c r="D24" s="110" t="s">
        <v>111</v>
      </c>
      <c r="E24" s="33">
        <f>IF('Załącznik Nr 1-dochody'!E45&gt;0,'Załącznik Nr 1-dochody'!E45,"")</f>
        <v>193000</v>
      </c>
      <c r="F24" s="33">
        <f>IF('Załącznik Nr 1-dochody'!F45&gt;0,'Załącznik Nr 1-dochody'!F45,"")</f>
        <v>250000</v>
      </c>
      <c r="G24" s="112"/>
      <c r="H24" s="112"/>
      <c r="I24" s="33">
        <f>E24</f>
        <v>193000</v>
      </c>
      <c r="J24" s="33">
        <f>F24</f>
        <v>250000</v>
      </c>
      <c r="K24" s="112"/>
      <c r="L24" s="112"/>
      <c r="M24" s="225"/>
      <c r="N24" s="225"/>
      <c r="O24" s="180">
        <f t="shared" si="3"/>
        <v>1.2953367875647668</v>
      </c>
    </row>
    <row r="25" spans="1:15" ht="66.75" customHeight="1">
      <c r="A25" s="139"/>
      <c r="B25" s="109"/>
      <c r="C25" s="11" t="s">
        <v>97</v>
      </c>
      <c r="D25" s="32" t="s">
        <v>119</v>
      </c>
      <c r="E25" s="33">
        <f>IF('Załącznik Nr 1-dochody'!E46&gt;0,'Załącznik Nr 1-dochody'!E46,"")</f>
        <v>4000</v>
      </c>
      <c r="F25" s="33">
        <f>IF('Załącznik Nr 1-dochody'!F46&gt;0,'Załącznik Nr 1-dochody'!F46,"")</f>
      </c>
      <c r="G25" s="112"/>
      <c r="H25" s="112"/>
      <c r="I25" s="33">
        <f>E25</f>
        <v>4000</v>
      </c>
      <c r="J25" s="33">
        <f>F25</f>
      </c>
      <c r="K25" s="112"/>
      <c r="L25" s="112"/>
      <c r="M25" s="225"/>
      <c r="N25" s="225"/>
      <c r="O25" s="180"/>
    </row>
    <row r="26" spans="1:15" ht="21" customHeight="1">
      <c r="A26" s="137">
        <v>750</v>
      </c>
      <c r="B26" s="97"/>
      <c r="C26" s="98" t="s">
        <v>19</v>
      </c>
      <c r="D26" s="96"/>
      <c r="E26" s="99">
        <f>IF(SUM(E27,E29)&gt;0,SUM(E27,E29),"")</f>
        <v>196100</v>
      </c>
      <c r="F26" s="99">
        <f>IF(SUM(F27,F29)&gt;0,SUM(F27,F29),"")</f>
        <v>205000</v>
      </c>
      <c r="G26" s="99">
        <f aca="true" t="shared" si="8" ref="G26:N26">SUM(G29,G27)</f>
        <v>0</v>
      </c>
      <c r="H26" s="99">
        <f t="shared" si="8"/>
        <v>0</v>
      </c>
      <c r="I26" s="99">
        <f t="shared" si="8"/>
        <v>196100</v>
      </c>
      <c r="J26" s="99">
        <f t="shared" si="8"/>
        <v>205000</v>
      </c>
      <c r="K26" s="99">
        <f t="shared" si="8"/>
        <v>0</v>
      </c>
      <c r="L26" s="99">
        <f t="shared" si="8"/>
        <v>0</v>
      </c>
      <c r="M26" s="99">
        <f t="shared" si="8"/>
        <v>0</v>
      </c>
      <c r="N26" s="99">
        <f t="shared" si="8"/>
        <v>0</v>
      </c>
      <c r="O26" s="180">
        <f t="shared" si="3"/>
        <v>1.0453850076491586</v>
      </c>
    </row>
    <row r="27" spans="1:15" s="3" customFormat="1" ht="18" customHeight="1">
      <c r="A27" s="135"/>
      <c r="B27" s="106">
        <v>75011</v>
      </c>
      <c r="C27" s="101" t="s">
        <v>20</v>
      </c>
      <c r="D27" s="100"/>
      <c r="E27" s="39">
        <f>IF(SUM(E28:E28)&gt;0,SUM(E28:E28),"")</f>
        <v>171100</v>
      </c>
      <c r="F27" s="39">
        <f>IF(SUM(F28:F28)&gt;0,SUM(F28:F28),"")</f>
        <v>176000</v>
      </c>
      <c r="G27" s="39">
        <f aca="true" t="shared" si="9" ref="G27:N27">SUM(G28)</f>
        <v>0</v>
      </c>
      <c r="H27" s="39">
        <f t="shared" si="9"/>
        <v>0</v>
      </c>
      <c r="I27" s="39">
        <f t="shared" si="9"/>
        <v>171100</v>
      </c>
      <c r="J27" s="39">
        <f t="shared" si="9"/>
        <v>176000</v>
      </c>
      <c r="K27" s="39">
        <f t="shared" si="9"/>
        <v>0</v>
      </c>
      <c r="L27" s="39">
        <f t="shared" si="9"/>
        <v>0</v>
      </c>
      <c r="M27" s="39">
        <f t="shared" si="9"/>
        <v>0</v>
      </c>
      <c r="N27" s="39">
        <f t="shared" si="9"/>
        <v>0</v>
      </c>
      <c r="O27" s="180">
        <f t="shared" si="3"/>
        <v>1.0286382232612508</v>
      </c>
    </row>
    <row r="28" spans="1:15" ht="63.75" customHeight="1">
      <c r="A28" s="136"/>
      <c r="B28" s="19"/>
      <c r="C28" s="10" t="s">
        <v>75</v>
      </c>
      <c r="D28" s="32" t="s">
        <v>111</v>
      </c>
      <c r="E28" s="33">
        <f>IF('Załącznik Nr 1-dochody'!E52&gt;0,'Załącznik Nr 1-dochody'!E52,"")</f>
        <v>171100</v>
      </c>
      <c r="F28" s="33">
        <f>IF('Załącznik Nr 1-dochody'!F52&gt;0,'Załącznik Nr 1-dochody'!F52,"")</f>
        <v>176000</v>
      </c>
      <c r="G28" s="33"/>
      <c r="H28" s="33"/>
      <c r="I28" s="33">
        <f>E28</f>
        <v>171100</v>
      </c>
      <c r="J28" s="33">
        <f>IF('Załącznik Nr 1-dochody'!I52&gt;0,'Załącznik Nr 1-dochody'!I52,"")</f>
        <v>176000</v>
      </c>
      <c r="K28" s="33"/>
      <c r="L28" s="33"/>
      <c r="M28" s="196"/>
      <c r="N28" s="196"/>
      <c r="O28" s="180">
        <f t="shared" si="3"/>
        <v>1.0286382232612508</v>
      </c>
    </row>
    <row r="29" spans="1:15" s="3" customFormat="1" ht="18" customHeight="1">
      <c r="A29" s="135"/>
      <c r="B29" s="106">
        <v>75045</v>
      </c>
      <c r="C29" s="101" t="s">
        <v>22</v>
      </c>
      <c r="D29" s="100"/>
      <c r="E29" s="39">
        <f>IF(SUM(E30:E30)&gt;0,SUM(E30:E30),"")</f>
        <v>25000</v>
      </c>
      <c r="F29" s="39">
        <f>IF(SUM(F30:F30)&gt;0,SUM(F30:F30),"")</f>
        <v>29000</v>
      </c>
      <c r="G29" s="39">
        <f aca="true" t="shared" si="10" ref="G29:N29">SUM(G30)</f>
        <v>0</v>
      </c>
      <c r="H29" s="39">
        <f t="shared" si="10"/>
        <v>0</v>
      </c>
      <c r="I29" s="39">
        <f t="shared" si="10"/>
        <v>25000</v>
      </c>
      <c r="J29" s="39">
        <f t="shared" si="10"/>
        <v>29000</v>
      </c>
      <c r="K29" s="39">
        <f t="shared" si="10"/>
        <v>0</v>
      </c>
      <c r="L29" s="39">
        <f t="shared" si="10"/>
        <v>0</v>
      </c>
      <c r="M29" s="39">
        <f t="shared" si="10"/>
        <v>0</v>
      </c>
      <c r="N29" s="39">
        <f t="shared" si="10"/>
        <v>0</v>
      </c>
      <c r="O29" s="180">
        <f t="shared" si="3"/>
        <v>1.16</v>
      </c>
    </row>
    <row r="30" spans="1:15" ht="66" customHeight="1">
      <c r="A30" s="136"/>
      <c r="B30" s="19"/>
      <c r="C30" s="10" t="s">
        <v>75</v>
      </c>
      <c r="D30" s="32" t="s">
        <v>111</v>
      </c>
      <c r="E30" s="33">
        <f>IF('Załącznik Nr 1-dochody'!E60&gt;0,'Załącznik Nr 1-dochody'!E60,"")</f>
        <v>25000</v>
      </c>
      <c r="F30" s="33">
        <f>IF('Załącznik Nr 1-dochody'!F60&gt;0,'Załącznik Nr 1-dochody'!F60,"")</f>
        <v>29000</v>
      </c>
      <c r="G30" s="33"/>
      <c r="H30" s="33"/>
      <c r="I30" s="33">
        <f>E30</f>
        <v>25000</v>
      </c>
      <c r="J30" s="33">
        <f>F30</f>
        <v>29000</v>
      </c>
      <c r="K30" s="33"/>
      <c r="L30" s="33"/>
      <c r="M30" s="196"/>
      <c r="N30" s="196"/>
      <c r="O30" s="180">
        <f t="shared" si="3"/>
        <v>1.16</v>
      </c>
    </row>
    <row r="31" spans="1:15" s="1" customFormat="1" ht="30" customHeight="1">
      <c r="A31" s="137">
        <v>754</v>
      </c>
      <c r="B31" s="97"/>
      <c r="C31" s="98" t="s">
        <v>24</v>
      </c>
      <c r="D31" s="96"/>
      <c r="E31" s="99">
        <f>SUM(E32)</f>
        <v>4179300</v>
      </c>
      <c r="F31" s="99">
        <f aca="true" t="shared" si="11" ref="F31:N31">SUM(F32)</f>
        <v>4882000</v>
      </c>
      <c r="G31" s="99">
        <f t="shared" si="11"/>
        <v>0</v>
      </c>
      <c r="H31" s="99">
        <f t="shared" si="11"/>
        <v>0</v>
      </c>
      <c r="I31" s="99">
        <f t="shared" si="11"/>
        <v>4164300</v>
      </c>
      <c r="J31" s="99">
        <f t="shared" si="11"/>
        <v>4882000</v>
      </c>
      <c r="K31" s="99">
        <f t="shared" si="11"/>
        <v>15000</v>
      </c>
      <c r="L31" s="99">
        <f t="shared" si="11"/>
        <v>0</v>
      </c>
      <c r="M31" s="99">
        <f t="shared" si="11"/>
        <v>0</v>
      </c>
      <c r="N31" s="99">
        <f t="shared" si="11"/>
        <v>0</v>
      </c>
      <c r="O31" s="180">
        <f t="shared" si="3"/>
        <v>1.1681382049625535</v>
      </c>
    </row>
    <row r="32" spans="1:15" s="3" customFormat="1" ht="30" customHeight="1">
      <c r="A32" s="135"/>
      <c r="B32" s="106">
        <v>75411</v>
      </c>
      <c r="C32" s="101" t="s">
        <v>25</v>
      </c>
      <c r="D32" s="100"/>
      <c r="E32" s="39">
        <f>SUM(E33:E36)</f>
        <v>4179300</v>
      </c>
      <c r="F32" s="39">
        <f aca="true" t="shared" si="12" ref="F32:N32">SUM(F33:F36)</f>
        <v>4882000</v>
      </c>
      <c r="G32" s="39">
        <f t="shared" si="12"/>
        <v>0</v>
      </c>
      <c r="H32" s="39">
        <f t="shared" si="12"/>
        <v>0</v>
      </c>
      <c r="I32" s="39">
        <f t="shared" si="12"/>
        <v>4164300</v>
      </c>
      <c r="J32" s="39">
        <f t="shared" si="12"/>
        <v>4882000</v>
      </c>
      <c r="K32" s="39">
        <f t="shared" si="12"/>
        <v>15000</v>
      </c>
      <c r="L32" s="39">
        <f t="shared" si="12"/>
        <v>0</v>
      </c>
      <c r="M32" s="39">
        <f t="shared" si="12"/>
        <v>0</v>
      </c>
      <c r="N32" s="39">
        <f t="shared" si="12"/>
        <v>0</v>
      </c>
      <c r="O32" s="180">
        <f t="shared" si="3"/>
        <v>1.1681382049625535</v>
      </c>
    </row>
    <row r="33" spans="1:15" ht="66.75" customHeight="1">
      <c r="A33" s="136"/>
      <c r="B33" s="19"/>
      <c r="C33" s="10" t="s">
        <v>75</v>
      </c>
      <c r="D33" s="32" t="s">
        <v>111</v>
      </c>
      <c r="E33" s="33">
        <f>IF('Załącznik Nr 1-dochody'!E72&gt;0,'Załącznik Nr 1-dochody'!E72,"")</f>
        <v>4114300</v>
      </c>
      <c r="F33" s="33">
        <f>IF('Załącznik Nr 1-dochody'!F72&gt;0,'Załącznik Nr 1-dochody'!F72,"")</f>
        <v>4732000</v>
      </c>
      <c r="G33" s="179"/>
      <c r="H33" s="179"/>
      <c r="I33" s="33">
        <f>E33</f>
        <v>4114300</v>
      </c>
      <c r="J33" s="33">
        <f>F33</f>
        <v>4732000</v>
      </c>
      <c r="K33" s="179"/>
      <c r="L33" s="179"/>
      <c r="M33" s="222"/>
      <c r="N33" s="222"/>
      <c r="O33" s="180">
        <f t="shared" si="3"/>
        <v>1.1501348953649466</v>
      </c>
    </row>
    <row r="34" spans="1:15" ht="68.25" customHeight="1">
      <c r="A34" s="136"/>
      <c r="B34" s="19"/>
      <c r="C34" s="11" t="s">
        <v>97</v>
      </c>
      <c r="D34" s="32" t="s">
        <v>119</v>
      </c>
      <c r="E34" s="33">
        <f>IF('Załącznik Nr 1-dochody'!E73&gt;0,'Załącznik Nr 1-dochody'!E73,"")</f>
        <v>50000</v>
      </c>
      <c r="F34" s="33">
        <f>IF('Załącznik Nr 1-dochody'!F73&gt;0,'Załącznik Nr 1-dochody'!F73,"")</f>
        <v>150000</v>
      </c>
      <c r="G34" s="179"/>
      <c r="H34" s="179"/>
      <c r="I34" s="33">
        <f>E34</f>
        <v>50000</v>
      </c>
      <c r="J34" s="33">
        <f>F34</f>
        <v>150000</v>
      </c>
      <c r="K34" s="179"/>
      <c r="L34" s="179"/>
      <c r="M34" s="222"/>
      <c r="N34" s="222"/>
      <c r="O34" s="180"/>
    </row>
    <row r="35" spans="1:15" ht="68.25" customHeight="1">
      <c r="A35" s="136"/>
      <c r="B35" s="19"/>
      <c r="C35" s="293" t="s">
        <v>279</v>
      </c>
      <c r="D35" s="236" t="s">
        <v>280</v>
      </c>
      <c r="E35" s="33">
        <f>IF('Załącznik Nr 1-dochody'!E74&gt;0,'Załącznik Nr 1-dochody'!E74,"")</f>
        <v>5000</v>
      </c>
      <c r="F35" s="33">
        <f>IF('Załącznik Nr 1-dochody'!F74&gt;0,'Załącznik Nr 1-dochody'!F74,"")</f>
      </c>
      <c r="G35" s="179"/>
      <c r="H35" s="179"/>
      <c r="I35" s="33"/>
      <c r="J35" s="33"/>
      <c r="K35" s="179">
        <f>E35</f>
        <v>5000</v>
      </c>
      <c r="L35" s="179"/>
      <c r="M35" s="222"/>
      <c r="N35" s="222"/>
      <c r="O35" s="180"/>
    </row>
    <row r="36" spans="1:15" ht="68.25" customHeight="1">
      <c r="A36" s="136"/>
      <c r="B36" s="19"/>
      <c r="C36" s="293" t="s">
        <v>281</v>
      </c>
      <c r="D36" s="236" t="s">
        <v>282</v>
      </c>
      <c r="E36" s="33">
        <f>IF('Załącznik Nr 1-dochody'!E75&gt;0,'Załącznik Nr 1-dochody'!E75,"")</f>
        <v>10000</v>
      </c>
      <c r="F36" s="33">
        <f>IF('Załącznik Nr 1-dochody'!F75&gt;0,'Załącznik Nr 1-dochody'!F75,"")</f>
      </c>
      <c r="G36" s="179"/>
      <c r="H36" s="179"/>
      <c r="I36" s="33"/>
      <c r="J36" s="33"/>
      <c r="K36" s="179">
        <f>E36</f>
        <v>10000</v>
      </c>
      <c r="L36" s="179"/>
      <c r="M36" s="222"/>
      <c r="N36" s="222"/>
      <c r="O36" s="180"/>
    </row>
    <row r="37" spans="1:15" ht="19.5" customHeight="1">
      <c r="A37" s="137">
        <v>801</v>
      </c>
      <c r="B37" s="97"/>
      <c r="C37" s="98" t="s">
        <v>41</v>
      </c>
      <c r="D37" s="116"/>
      <c r="E37" s="166">
        <f>SUM(E38)</f>
        <v>49273</v>
      </c>
      <c r="F37" s="166">
        <f aca="true" t="shared" si="13" ref="F37:N38">SUM(F38)</f>
        <v>0</v>
      </c>
      <c r="G37" s="166">
        <f t="shared" si="13"/>
        <v>49273</v>
      </c>
      <c r="H37" s="166">
        <f t="shared" si="13"/>
        <v>0</v>
      </c>
      <c r="I37" s="166">
        <f t="shared" si="13"/>
        <v>0</v>
      </c>
      <c r="J37" s="166">
        <f t="shared" si="13"/>
        <v>0</v>
      </c>
      <c r="K37" s="166">
        <f t="shared" si="13"/>
        <v>0</v>
      </c>
      <c r="L37" s="166">
        <f t="shared" si="13"/>
        <v>0</v>
      </c>
      <c r="M37" s="166">
        <f t="shared" si="13"/>
        <v>0</v>
      </c>
      <c r="N37" s="166">
        <f t="shared" si="13"/>
        <v>0</v>
      </c>
      <c r="O37" s="180"/>
    </row>
    <row r="38" spans="1:15" ht="15">
      <c r="A38" s="136"/>
      <c r="B38" s="104">
        <v>80195</v>
      </c>
      <c r="C38" s="287" t="s">
        <v>5</v>
      </c>
      <c r="D38" s="38"/>
      <c r="E38" s="41">
        <f>SUM(E39)</f>
        <v>49273</v>
      </c>
      <c r="F38" s="41">
        <f t="shared" si="13"/>
        <v>0</v>
      </c>
      <c r="G38" s="41">
        <f t="shared" si="13"/>
        <v>49273</v>
      </c>
      <c r="H38" s="41">
        <f t="shared" si="13"/>
        <v>0</v>
      </c>
      <c r="I38" s="41">
        <f t="shared" si="13"/>
        <v>0</v>
      </c>
      <c r="J38" s="41">
        <f t="shared" si="13"/>
        <v>0</v>
      </c>
      <c r="K38" s="41">
        <f t="shared" si="13"/>
        <v>0</v>
      </c>
      <c r="L38" s="41">
        <f t="shared" si="13"/>
        <v>0</v>
      </c>
      <c r="M38" s="41">
        <f t="shared" si="13"/>
        <v>0</v>
      </c>
      <c r="N38" s="41">
        <f t="shared" si="13"/>
        <v>0</v>
      </c>
      <c r="O38" s="180"/>
    </row>
    <row r="39" spans="1:15" ht="38.25">
      <c r="A39" s="136"/>
      <c r="B39" s="19"/>
      <c r="C39" s="289" t="s">
        <v>48</v>
      </c>
      <c r="D39" s="113" t="s">
        <v>134</v>
      </c>
      <c r="E39" s="33">
        <f>IF('Załącznik Nr 1-dochody'!E159&gt;0,'Załącznik Nr 1-dochody'!E159,"")</f>
        <v>49273</v>
      </c>
      <c r="F39" s="33">
        <f>IF('Załącznik Nr 1-dochody'!F159&gt;0,'Załącznik Nr 1-dochody'!F159,"")</f>
      </c>
      <c r="G39" s="179">
        <f>E39</f>
        <v>49273</v>
      </c>
      <c r="H39" s="179">
        <f>F39</f>
      </c>
      <c r="I39" s="33"/>
      <c r="J39" s="33"/>
      <c r="K39" s="179"/>
      <c r="L39" s="179"/>
      <c r="M39" s="222"/>
      <c r="N39" s="222"/>
      <c r="O39" s="180"/>
    </row>
    <row r="40" spans="1:15" s="4" customFormat="1" ht="24" customHeight="1">
      <c r="A40" s="143">
        <v>803</v>
      </c>
      <c r="B40" s="126"/>
      <c r="C40" s="131" t="s">
        <v>206</v>
      </c>
      <c r="D40" s="152"/>
      <c r="E40" s="153">
        <f>SUM(E41)</f>
        <v>8820</v>
      </c>
      <c r="F40" s="153">
        <f aca="true" t="shared" si="14" ref="F40:N40">SUM(F41)</f>
        <v>0</v>
      </c>
      <c r="G40" s="153">
        <f t="shared" si="14"/>
        <v>0</v>
      </c>
      <c r="H40" s="153">
        <f t="shared" si="14"/>
        <v>0</v>
      </c>
      <c r="I40" s="153">
        <f t="shared" si="14"/>
        <v>0</v>
      </c>
      <c r="J40" s="153">
        <f t="shared" si="14"/>
        <v>0</v>
      </c>
      <c r="K40" s="153">
        <f t="shared" si="14"/>
        <v>8820</v>
      </c>
      <c r="L40" s="153">
        <f t="shared" si="14"/>
        <v>0</v>
      </c>
      <c r="M40" s="153">
        <f t="shared" si="14"/>
        <v>0</v>
      </c>
      <c r="N40" s="153">
        <f t="shared" si="14"/>
        <v>0</v>
      </c>
      <c r="O40" s="180">
        <f t="shared" si="3"/>
        <v>0</v>
      </c>
    </row>
    <row r="41" spans="1:15" s="4" customFormat="1" ht="20.25" customHeight="1">
      <c r="A41" s="136"/>
      <c r="B41" s="37">
        <v>80309</v>
      </c>
      <c r="C41" s="18" t="s">
        <v>205</v>
      </c>
      <c r="D41" s="38"/>
      <c r="E41" s="41">
        <f aca="true" t="shared" si="15" ref="E41:N41">SUM(E42:E42)</f>
        <v>8820</v>
      </c>
      <c r="F41" s="41">
        <f t="shared" si="15"/>
        <v>0</v>
      </c>
      <c r="G41" s="41">
        <f t="shared" si="15"/>
        <v>0</v>
      </c>
      <c r="H41" s="41">
        <f t="shared" si="15"/>
        <v>0</v>
      </c>
      <c r="I41" s="41">
        <f t="shared" si="15"/>
        <v>0</v>
      </c>
      <c r="J41" s="41">
        <f t="shared" si="15"/>
        <v>0</v>
      </c>
      <c r="K41" s="41">
        <f t="shared" si="15"/>
        <v>8820</v>
      </c>
      <c r="L41" s="41">
        <f t="shared" si="15"/>
        <v>0</v>
      </c>
      <c r="M41" s="41">
        <f t="shared" si="15"/>
        <v>0</v>
      </c>
      <c r="N41" s="41">
        <f t="shared" si="15"/>
        <v>0</v>
      </c>
      <c r="O41" s="180">
        <f t="shared" si="3"/>
        <v>0</v>
      </c>
    </row>
    <row r="42" spans="1:15" s="4" customFormat="1" ht="81.75" customHeight="1">
      <c r="A42" s="136"/>
      <c r="B42" s="19"/>
      <c r="C42" s="10" t="s">
        <v>219</v>
      </c>
      <c r="D42" s="32" t="s">
        <v>214</v>
      </c>
      <c r="E42" s="33">
        <f>IF('Załącznik Nr 1-dochody'!E164&gt;0,'Załącznik Nr 1-dochody'!E164,"")</f>
        <v>8820</v>
      </c>
      <c r="F42" s="33">
        <f>IF('Załącznik Nr 1-dochody'!F164&gt;0,'Załącznik Nr 1-dochody'!F164,"")</f>
      </c>
      <c r="G42" s="33"/>
      <c r="H42" s="33"/>
      <c r="I42" s="33"/>
      <c r="J42" s="179"/>
      <c r="K42" s="179">
        <f>E42</f>
        <v>8820</v>
      </c>
      <c r="L42" s="179">
        <f>F42</f>
      </c>
      <c r="M42" s="222"/>
      <c r="N42" s="222"/>
      <c r="O42" s="180" t="e">
        <f t="shared" si="3"/>
        <v>#VALUE!</v>
      </c>
    </row>
    <row r="43" spans="1:15" s="7" customFormat="1" ht="24" customHeight="1">
      <c r="A43" s="137">
        <v>851</v>
      </c>
      <c r="B43" s="97"/>
      <c r="C43" s="98" t="s">
        <v>45</v>
      </c>
      <c r="D43" s="96"/>
      <c r="E43" s="99">
        <f>IF(SUM(E44)&gt;0,SUM(E44),"")</f>
        <v>31000</v>
      </c>
      <c r="F43" s="99">
        <f>SUM(F44)</f>
        <v>31000</v>
      </c>
      <c r="G43" s="99">
        <f aca="true" t="shared" si="16" ref="G43:N43">SUM(G44)</f>
        <v>0</v>
      </c>
      <c r="H43" s="99">
        <f t="shared" si="16"/>
        <v>0</v>
      </c>
      <c r="I43" s="99">
        <f t="shared" si="16"/>
        <v>31000</v>
      </c>
      <c r="J43" s="99">
        <f t="shared" si="16"/>
        <v>31000</v>
      </c>
      <c r="K43" s="99">
        <f t="shared" si="16"/>
        <v>0</v>
      </c>
      <c r="L43" s="99">
        <f t="shared" si="16"/>
        <v>0</v>
      </c>
      <c r="M43" s="99">
        <f t="shared" si="16"/>
        <v>0</v>
      </c>
      <c r="N43" s="99">
        <f t="shared" si="16"/>
        <v>0</v>
      </c>
      <c r="O43" s="180">
        <f t="shared" si="3"/>
        <v>1</v>
      </c>
    </row>
    <row r="44" spans="1:15" s="5" customFormat="1" ht="54" customHeight="1">
      <c r="A44" s="135"/>
      <c r="B44" s="106">
        <v>85156</v>
      </c>
      <c r="C44" s="101" t="s">
        <v>100</v>
      </c>
      <c r="D44" s="100"/>
      <c r="E44" s="39">
        <f>SUM(E45:E46)</f>
        <v>31000</v>
      </c>
      <c r="F44" s="39">
        <f>SUM(F45:F46)</f>
        <v>31000</v>
      </c>
      <c r="G44" s="39">
        <f aca="true" t="shared" si="17" ref="G44:N44">SUM(G45:G46)</f>
        <v>0</v>
      </c>
      <c r="H44" s="39">
        <f t="shared" si="17"/>
        <v>0</v>
      </c>
      <c r="I44" s="39">
        <f t="shared" si="17"/>
        <v>31000</v>
      </c>
      <c r="J44" s="39">
        <f t="shared" si="17"/>
        <v>31000</v>
      </c>
      <c r="K44" s="39">
        <f t="shared" si="17"/>
        <v>0</v>
      </c>
      <c r="L44" s="39">
        <f t="shared" si="17"/>
        <v>0</v>
      </c>
      <c r="M44" s="39">
        <f t="shared" si="17"/>
        <v>0</v>
      </c>
      <c r="N44" s="39">
        <f t="shared" si="17"/>
        <v>0</v>
      </c>
      <c r="O44" s="180">
        <f t="shared" si="3"/>
        <v>1</v>
      </c>
    </row>
    <row r="45" spans="1:15" s="4" customFormat="1" ht="64.5" customHeight="1">
      <c r="A45" s="136"/>
      <c r="B45" s="19"/>
      <c r="C45" s="10" t="s">
        <v>75</v>
      </c>
      <c r="D45" s="32" t="s">
        <v>111</v>
      </c>
      <c r="E45" s="33">
        <f>IF('Załącznik Nr 1-dochody'!E167&gt;0,'Załącznik Nr 1-dochody'!E167,"")</f>
        <v>3000</v>
      </c>
      <c r="F45" s="33">
        <f>IF('Załącznik Nr 1-dochody'!F167&gt;0,'Załącznik Nr 1-dochody'!F167,"")</f>
        <v>3000</v>
      </c>
      <c r="G45" s="33">
        <f>IF('Załącznik Nr 1-dochody'!G167&gt;0,'Załącznik Nr 1-dochody'!G167,"")</f>
      </c>
      <c r="H45" s="33">
        <f>IF('Załącznik Nr 1-dochody'!H167&gt;0,'Załącznik Nr 1-dochody'!H167,"")</f>
      </c>
      <c r="I45" s="33">
        <f>E45</f>
        <v>3000</v>
      </c>
      <c r="J45" s="33">
        <f>F45</f>
        <v>3000</v>
      </c>
      <c r="K45" s="33"/>
      <c r="L45" s="33">
        <f>IF('Załącznik Nr 1-dochody'!N167&gt;0,'Załącznik Nr 1-dochody'!N167,"")</f>
      </c>
      <c r="M45" s="196"/>
      <c r="N45" s="196"/>
      <c r="O45" s="180">
        <f t="shared" si="3"/>
        <v>1</v>
      </c>
    </row>
    <row r="46" spans="1:15" s="4" customFormat="1" ht="65.25" customHeight="1">
      <c r="A46" s="136"/>
      <c r="B46" s="19"/>
      <c r="C46" s="11" t="s">
        <v>92</v>
      </c>
      <c r="D46" s="32" t="s">
        <v>111</v>
      </c>
      <c r="E46" s="33">
        <f>IF('Załącznik Nr 1-dochody'!E169&gt;0,'Załącznik Nr 1-dochody'!E169,"")</f>
        <v>28000</v>
      </c>
      <c r="F46" s="33">
        <f>IF('Załącznik Nr 1-dochody'!F169&gt;0,'Załącznik Nr 1-dochody'!F169,"")</f>
        <v>28000</v>
      </c>
      <c r="G46" s="179"/>
      <c r="H46" s="179"/>
      <c r="I46" s="33">
        <f>E46</f>
        <v>28000</v>
      </c>
      <c r="J46" s="33">
        <f>F46</f>
        <v>28000</v>
      </c>
      <c r="K46" s="179"/>
      <c r="L46" s="179"/>
      <c r="M46" s="222"/>
      <c r="N46" s="222"/>
      <c r="O46" s="180">
        <f t="shared" si="3"/>
        <v>1</v>
      </c>
    </row>
    <row r="47" spans="1:15" s="7" customFormat="1" ht="22.5" customHeight="1">
      <c r="A47" s="137">
        <v>852</v>
      </c>
      <c r="B47" s="97"/>
      <c r="C47" s="98" t="s">
        <v>101</v>
      </c>
      <c r="D47" s="96"/>
      <c r="E47" s="99">
        <f>SUM(E48+E50+E52+E54+E56+E58+E60+E62)</f>
        <v>2763157</v>
      </c>
      <c r="F47" s="99">
        <f aca="true" t="shared" si="18" ref="F47:N47">SUM(F48+F50+F52+F54+F56+F58+F60+F62)</f>
        <v>2519622</v>
      </c>
      <c r="G47" s="99">
        <f t="shared" si="18"/>
        <v>1656033</v>
      </c>
      <c r="H47" s="99">
        <f t="shared" si="18"/>
        <v>1607000</v>
      </c>
      <c r="I47" s="99">
        <f t="shared" si="18"/>
        <v>144500</v>
      </c>
      <c r="J47" s="99">
        <f t="shared" si="18"/>
        <v>71000</v>
      </c>
      <c r="K47" s="99">
        <f t="shared" si="18"/>
        <v>962624</v>
      </c>
      <c r="L47" s="99">
        <f t="shared" si="18"/>
        <v>841622</v>
      </c>
      <c r="M47" s="99">
        <f t="shared" si="18"/>
        <v>0</v>
      </c>
      <c r="N47" s="99">
        <f t="shared" si="18"/>
        <v>0</v>
      </c>
      <c r="O47" s="180">
        <f t="shared" si="3"/>
        <v>0.9118634952700841</v>
      </c>
    </row>
    <row r="48" spans="1:15" s="5" customFormat="1" ht="30.75" customHeight="1">
      <c r="A48" s="135"/>
      <c r="B48" s="106">
        <v>85201</v>
      </c>
      <c r="C48" s="101" t="s">
        <v>46</v>
      </c>
      <c r="D48" s="100"/>
      <c r="E48" s="39">
        <f>IF(SUM(E49:E49)&gt;0,SUM(E49:E49),"")</f>
        <v>749000</v>
      </c>
      <c r="F48" s="39">
        <f>SUM(F49)</f>
        <v>518270</v>
      </c>
      <c r="G48" s="39">
        <f aca="true" t="shared" si="19" ref="G48:N48">SUM(G49)</f>
        <v>0</v>
      </c>
      <c r="H48" s="39">
        <f t="shared" si="19"/>
        <v>0</v>
      </c>
      <c r="I48" s="39">
        <f t="shared" si="19"/>
        <v>0</v>
      </c>
      <c r="J48" s="39">
        <f t="shared" si="19"/>
        <v>0</v>
      </c>
      <c r="K48" s="39">
        <f t="shared" si="19"/>
        <v>749000</v>
      </c>
      <c r="L48" s="39">
        <f t="shared" si="19"/>
        <v>518270</v>
      </c>
      <c r="M48" s="39">
        <f t="shared" si="19"/>
        <v>0</v>
      </c>
      <c r="N48" s="39">
        <f t="shared" si="19"/>
        <v>0</v>
      </c>
      <c r="O48" s="180">
        <f t="shared" si="3"/>
        <v>0.6919492656875834</v>
      </c>
    </row>
    <row r="49" spans="1:15" s="4" customFormat="1" ht="56.25" customHeight="1">
      <c r="A49" s="136"/>
      <c r="B49" s="19"/>
      <c r="C49" s="11" t="s">
        <v>89</v>
      </c>
      <c r="D49" s="32" t="s">
        <v>137</v>
      </c>
      <c r="E49" s="33">
        <f>IF('Załącznik Nr 1-dochody'!E175&gt;0,'Załącznik Nr 1-dochody'!E175,"")</f>
        <v>749000</v>
      </c>
      <c r="F49" s="33">
        <f>IF('Załącznik Nr 1-dochody'!F175&gt;0,'Załącznik Nr 1-dochody'!F175,"")</f>
        <v>518270</v>
      </c>
      <c r="G49" s="33">
        <f>IF('Załącznik Nr 1-dochody'!G175&gt;0,'Załącznik Nr 1-dochody'!G175,"")</f>
      </c>
      <c r="H49" s="33">
        <f>IF('Załącznik Nr 1-dochody'!H175&gt;0,'Załącznik Nr 1-dochody'!H175,"")</f>
      </c>
      <c r="I49" s="33"/>
      <c r="J49" s="33"/>
      <c r="K49" s="33">
        <f>E49</f>
        <v>749000</v>
      </c>
      <c r="L49" s="33">
        <f>F49</f>
        <v>518270</v>
      </c>
      <c r="M49" s="196"/>
      <c r="N49" s="196"/>
      <c r="O49" s="180">
        <f t="shared" si="3"/>
        <v>0.6919492656875834</v>
      </c>
    </row>
    <row r="50" spans="1:15" s="5" customFormat="1" ht="18.75" customHeight="1">
      <c r="A50" s="135"/>
      <c r="B50" s="106">
        <v>85202</v>
      </c>
      <c r="C50" s="101" t="s">
        <v>49</v>
      </c>
      <c r="D50" s="100"/>
      <c r="E50" s="39">
        <f aca="true" t="shared" si="20" ref="E50:N50">SUM(E51:E51)</f>
        <v>1589400</v>
      </c>
      <c r="F50" s="39">
        <f t="shared" si="20"/>
        <v>1607000</v>
      </c>
      <c r="G50" s="39">
        <f t="shared" si="20"/>
        <v>1589400</v>
      </c>
      <c r="H50" s="39">
        <f t="shared" si="20"/>
        <v>1607000</v>
      </c>
      <c r="I50" s="39">
        <f t="shared" si="20"/>
        <v>0</v>
      </c>
      <c r="J50" s="39">
        <f t="shared" si="20"/>
        <v>0</v>
      </c>
      <c r="K50" s="39">
        <f t="shared" si="20"/>
        <v>0</v>
      </c>
      <c r="L50" s="39">
        <f t="shared" si="20"/>
        <v>0</v>
      </c>
      <c r="M50" s="39">
        <f t="shared" si="20"/>
        <v>0</v>
      </c>
      <c r="N50" s="39">
        <f t="shared" si="20"/>
        <v>0</v>
      </c>
      <c r="O50" s="180">
        <f t="shared" si="3"/>
        <v>1.011073361016736</v>
      </c>
    </row>
    <row r="51" spans="1:15" s="4" customFormat="1" ht="42.75" customHeight="1">
      <c r="A51" s="136"/>
      <c r="B51" s="19"/>
      <c r="C51" s="11" t="s">
        <v>48</v>
      </c>
      <c r="D51" s="32" t="s">
        <v>134</v>
      </c>
      <c r="E51" s="33">
        <f>IF('Załącznik Nr 1-dochody'!E181&gt;0,'Załącznik Nr 1-dochody'!E181,"")</f>
        <v>1589400</v>
      </c>
      <c r="F51" s="33">
        <f>IF('Załącznik Nr 1-dochody'!F181&gt;0,'Załącznik Nr 1-dochody'!F181,"")</f>
        <v>1607000</v>
      </c>
      <c r="G51" s="33">
        <f>E51</f>
        <v>1589400</v>
      </c>
      <c r="H51" s="33">
        <f>F51</f>
        <v>1607000</v>
      </c>
      <c r="I51" s="33"/>
      <c r="J51" s="179"/>
      <c r="K51" s="179"/>
      <c r="L51" s="179"/>
      <c r="M51" s="222"/>
      <c r="N51" s="222"/>
      <c r="O51" s="180">
        <f t="shared" si="3"/>
        <v>1.011073361016736</v>
      </c>
    </row>
    <row r="52" spans="1:15" s="4" customFormat="1" ht="15">
      <c r="A52" s="136"/>
      <c r="B52" s="104">
        <v>85203</v>
      </c>
      <c r="C52" s="287" t="s">
        <v>50</v>
      </c>
      <c r="D52" s="38"/>
      <c r="E52" s="41">
        <f>SUM(E53)</f>
        <v>34500</v>
      </c>
      <c r="F52" s="41">
        <f aca="true" t="shared" si="21" ref="F52:N52">SUM(F53)</f>
        <v>31000</v>
      </c>
      <c r="G52" s="41">
        <f t="shared" si="21"/>
        <v>0</v>
      </c>
      <c r="H52" s="41">
        <f t="shared" si="21"/>
        <v>0</v>
      </c>
      <c r="I52" s="41">
        <f t="shared" si="21"/>
        <v>34500</v>
      </c>
      <c r="J52" s="41">
        <f t="shared" si="21"/>
        <v>31000</v>
      </c>
      <c r="K52" s="41">
        <f t="shared" si="21"/>
        <v>0</v>
      </c>
      <c r="L52" s="41">
        <f t="shared" si="21"/>
        <v>0</v>
      </c>
      <c r="M52" s="41">
        <f t="shared" si="21"/>
        <v>0</v>
      </c>
      <c r="N52" s="41">
        <f t="shared" si="21"/>
        <v>0</v>
      </c>
      <c r="O52" s="180"/>
    </row>
    <row r="53" spans="1:15" s="4" customFormat="1" ht="63.75">
      <c r="A53" s="136"/>
      <c r="B53" s="19"/>
      <c r="C53" s="285" t="s">
        <v>75</v>
      </c>
      <c r="D53" s="113" t="s">
        <v>111</v>
      </c>
      <c r="E53" s="33">
        <f>IF('Załącznik Nr 1-dochody'!E186&gt;0,'Załącznik Nr 1-dochody'!E186,"")</f>
        <v>34500</v>
      </c>
      <c r="F53" s="33">
        <f>IF('Załącznik Nr 1-dochody'!F186&gt;0,'Załącznik Nr 1-dochody'!F186,"")</f>
        <v>31000</v>
      </c>
      <c r="G53" s="33"/>
      <c r="H53" s="33"/>
      <c r="I53" s="33">
        <f>E53</f>
        <v>34500</v>
      </c>
      <c r="J53" s="33">
        <f>F53</f>
        <v>31000</v>
      </c>
      <c r="K53" s="179"/>
      <c r="L53" s="179"/>
      <c r="M53" s="222"/>
      <c r="N53" s="222"/>
      <c r="O53" s="180"/>
    </row>
    <row r="54" spans="1:15" s="5" customFormat="1" ht="18" customHeight="1">
      <c r="A54" s="135"/>
      <c r="B54" s="106">
        <v>85204</v>
      </c>
      <c r="C54" s="101" t="s">
        <v>51</v>
      </c>
      <c r="D54" s="100"/>
      <c r="E54" s="39">
        <f>IF(SUM(E55:E55)&gt;0,SUM(E55:E55),"")</f>
        <v>169000</v>
      </c>
      <c r="F54" s="39">
        <f>SUM(F55)</f>
        <v>323352</v>
      </c>
      <c r="G54" s="39">
        <f aca="true" t="shared" si="22" ref="G54:N54">SUM(G55)</f>
        <v>0</v>
      </c>
      <c r="H54" s="39">
        <f t="shared" si="22"/>
        <v>0</v>
      </c>
      <c r="I54" s="39">
        <f t="shared" si="22"/>
        <v>0</v>
      </c>
      <c r="J54" s="39">
        <f t="shared" si="22"/>
        <v>0</v>
      </c>
      <c r="K54" s="39">
        <f t="shared" si="22"/>
        <v>169000</v>
      </c>
      <c r="L54" s="39">
        <f t="shared" si="22"/>
        <v>323352</v>
      </c>
      <c r="M54" s="39">
        <f t="shared" si="22"/>
        <v>0</v>
      </c>
      <c r="N54" s="39">
        <f t="shared" si="22"/>
        <v>0</v>
      </c>
      <c r="O54" s="180">
        <f t="shared" si="3"/>
        <v>1.9133254437869822</v>
      </c>
    </row>
    <row r="55" spans="1:15" s="4" customFormat="1" ht="54.75" customHeight="1">
      <c r="A55" s="136"/>
      <c r="B55" s="19"/>
      <c r="C55" s="11" t="s">
        <v>89</v>
      </c>
      <c r="D55" s="32" t="s">
        <v>137</v>
      </c>
      <c r="E55" s="33">
        <f>IF('Załącznik Nr 1-dochody'!E190&gt;0,'Załącznik Nr 1-dochody'!E190,"")</f>
        <v>169000</v>
      </c>
      <c r="F55" s="33">
        <f>IF('Załącznik Nr 1-dochody'!F190&gt;0,'Załącznik Nr 1-dochody'!F190,"")</f>
        <v>323352</v>
      </c>
      <c r="G55" s="33"/>
      <c r="H55" s="33"/>
      <c r="I55" s="33"/>
      <c r="J55" s="179"/>
      <c r="K55" s="33">
        <f>E55</f>
        <v>169000</v>
      </c>
      <c r="L55" s="179">
        <f>F55</f>
        <v>323352</v>
      </c>
      <c r="M55" s="222"/>
      <c r="N55" s="222"/>
      <c r="O55" s="180">
        <f t="shared" si="3"/>
        <v>1.9133254437869822</v>
      </c>
    </row>
    <row r="56" spans="1:15" s="4" customFormat="1" ht="18" customHeight="1">
      <c r="A56" s="136"/>
      <c r="B56" s="37">
        <v>85220</v>
      </c>
      <c r="C56" s="18" t="s">
        <v>257</v>
      </c>
      <c r="D56" s="38"/>
      <c r="E56" s="41">
        <f>SUM(E57)</f>
        <v>63633</v>
      </c>
      <c r="F56" s="41">
        <f aca="true" t="shared" si="23" ref="F56:N56">SUM(F57)</f>
        <v>0</v>
      </c>
      <c r="G56" s="41">
        <f t="shared" si="23"/>
        <v>63633</v>
      </c>
      <c r="H56" s="41">
        <f t="shared" si="23"/>
        <v>0</v>
      </c>
      <c r="I56" s="41">
        <f t="shared" si="23"/>
        <v>0</v>
      </c>
      <c r="J56" s="41">
        <f t="shared" si="23"/>
        <v>0</v>
      </c>
      <c r="K56" s="41">
        <f t="shared" si="23"/>
        <v>0</v>
      </c>
      <c r="L56" s="41">
        <f t="shared" si="23"/>
        <v>0</v>
      </c>
      <c r="M56" s="41">
        <f t="shared" si="23"/>
        <v>0</v>
      </c>
      <c r="N56" s="41">
        <f t="shared" si="23"/>
        <v>0</v>
      </c>
      <c r="O56" s="180"/>
    </row>
    <row r="57" spans="1:15" s="4" customFormat="1" ht="54.75" customHeight="1">
      <c r="A57" s="136"/>
      <c r="B57" s="19"/>
      <c r="C57" s="11" t="s">
        <v>48</v>
      </c>
      <c r="D57" s="32" t="s">
        <v>134</v>
      </c>
      <c r="E57" s="33">
        <f>IF('Załącznik Nr 1-dochody'!E202&gt;0,'Załącznik Nr 1-dochody'!E202,"")</f>
        <v>63633</v>
      </c>
      <c r="F57" s="33"/>
      <c r="G57" s="33">
        <f>E57</f>
        <v>63633</v>
      </c>
      <c r="H57" s="33"/>
      <c r="I57" s="33"/>
      <c r="J57" s="179"/>
      <c r="K57" s="33"/>
      <c r="L57" s="179"/>
      <c r="M57" s="222"/>
      <c r="N57" s="222"/>
      <c r="O57" s="180"/>
    </row>
    <row r="58" spans="1:15" s="5" customFormat="1" ht="21" customHeight="1">
      <c r="A58" s="135"/>
      <c r="B58" s="106">
        <v>85226</v>
      </c>
      <c r="C58" s="101" t="s">
        <v>53</v>
      </c>
      <c r="D58" s="100"/>
      <c r="E58" s="39">
        <f aca="true" t="shared" si="24" ref="E58:N58">SUM(E59:E59)</f>
        <v>3000</v>
      </c>
      <c r="F58" s="39">
        <f t="shared" si="24"/>
        <v>0</v>
      </c>
      <c r="G58" s="39">
        <f t="shared" si="24"/>
        <v>3000</v>
      </c>
      <c r="H58" s="39">
        <f t="shared" si="24"/>
        <v>0</v>
      </c>
      <c r="I58" s="39">
        <f t="shared" si="24"/>
        <v>0</v>
      </c>
      <c r="J58" s="39">
        <f t="shared" si="24"/>
        <v>0</v>
      </c>
      <c r="K58" s="39">
        <f t="shared" si="24"/>
        <v>0</v>
      </c>
      <c r="L58" s="39">
        <f t="shared" si="24"/>
        <v>0</v>
      </c>
      <c r="M58" s="39">
        <f t="shared" si="24"/>
        <v>0</v>
      </c>
      <c r="N58" s="39">
        <f t="shared" si="24"/>
        <v>0</v>
      </c>
      <c r="O58" s="180"/>
    </row>
    <row r="59" spans="1:15" s="4" customFormat="1" ht="38.25">
      <c r="A59" s="136"/>
      <c r="B59" s="19"/>
      <c r="C59" s="11" t="s">
        <v>48</v>
      </c>
      <c r="D59" s="32" t="s">
        <v>134</v>
      </c>
      <c r="E59" s="33">
        <f>IF('Załącznik Nr 1-dochody'!E207&gt;0,'Załącznik Nr 1-dochody'!E207,"")</f>
        <v>3000</v>
      </c>
      <c r="F59" s="33"/>
      <c r="G59" s="179">
        <f>E59</f>
        <v>3000</v>
      </c>
      <c r="H59" s="179"/>
      <c r="I59" s="33"/>
      <c r="J59" s="179"/>
      <c r="K59" s="33"/>
      <c r="L59" s="33"/>
      <c r="M59" s="196"/>
      <c r="N59" s="196"/>
      <c r="O59" s="180"/>
    </row>
    <row r="60" spans="1:15" s="8" customFormat="1" ht="23.25" customHeight="1">
      <c r="A60" s="142"/>
      <c r="B60" s="106">
        <v>85231</v>
      </c>
      <c r="C60" s="101" t="s">
        <v>67</v>
      </c>
      <c r="D60" s="125"/>
      <c r="E60" s="39">
        <f>IF(SUM(E61:E61)&gt;0,SUM(E61:E61),"")</f>
        <v>110000</v>
      </c>
      <c r="F60" s="39">
        <f>IF(SUM(F61:F61)&gt;0,SUM(F61:F61),"")</f>
        <v>40000</v>
      </c>
      <c r="G60" s="39">
        <f aca="true" t="shared" si="25" ref="G60:N60">SUM(G61)</f>
        <v>0</v>
      </c>
      <c r="H60" s="39">
        <f t="shared" si="25"/>
        <v>0</v>
      </c>
      <c r="I60" s="39">
        <f t="shared" si="25"/>
        <v>110000</v>
      </c>
      <c r="J60" s="39">
        <f t="shared" si="25"/>
        <v>40000</v>
      </c>
      <c r="K60" s="39">
        <f t="shared" si="25"/>
        <v>0</v>
      </c>
      <c r="L60" s="39">
        <f t="shared" si="25"/>
        <v>0</v>
      </c>
      <c r="M60" s="39">
        <f t="shared" si="25"/>
        <v>0</v>
      </c>
      <c r="N60" s="39">
        <f t="shared" si="25"/>
        <v>0</v>
      </c>
      <c r="O60" s="180">
        <f t="shared" si="3"/>
        <v>0.36363636363636365</v>
      </c>
    </row>
    <row r="61" spans="1:15" s="4" customFormat="1" ht="67.5" customHeight="1">
      <c r="A61" s="136"/>
      <c r="B61" s="19"/>
      <c r="C61" s="10" t="s">
        <v>75</v>
      </c>
      <c r="D61" s="32" t="s">
        <v>111</v>
      </c>
      <c r="E61" s="33">
        <f>IF('Załącznik Nr 1-dochody'!E212&gt;0,'Załącznik Nr 1-dochody'!E212,"")</f>
        <v>110000</v>
      </c>
      <c r="F61" s="33">
        <f>IF('Załącznik Nr 1-dochody'!F212&gt;0,'Załącznik Nr 1-dochody'!F212,"")</f>
        <v>40000</v>
      </c>
      <c r="G61" s="179"/>
      <c r="H61" s="179"/>
      <c r="I61" s="33">
        <f>E61</f>
        <v>110000</v>
      </c>
      <c r="J61" s="33">
        <f>F61</f>
        <v>40000</v>
      </c>
      <c r="K61" s="179"/>
      <c r="L61" s="179"/>
      <c r="M61" s="222"/>
      <c r="N61" s="222"/>
      <c r="O61" s="180">
        <f t="shared" si="3"/>
        <v>0.36363636363636365</v>
      </c>
    </row>
    <row r="62" spans="1:15" s="4" customFormat="1" ht="16.5" customHeight="1">
      <c r="A62" s="136"/>
      <c r="B62" s="37">
        <v>85295</v>
      </c>
      <c r="C62" s="18" t="s">
        <v>239</v>
      </c>
      <c r="D62" s="38"/>
      <c r="E62" s="41">
        <f>SUM(E63:E64)</f>
        <v>44624</v>
      </c>
      <c r="F62" s="41">
        <f aca="true" t="shared" si="26" ref="F62:N62">SUM(F63:F64)</f>
        <v>0</v>
      </c>
      <c r="G62" s="41">
        <f t="shared" si="26"/>
        <v>0</v>
      </c>
      <c r="H62" s="41">
        <f t="shared" si="26"/>
        <v>0</v>
      </c>
      <c r="I62" s="41">
        <f t="shared" si="26"/>
        <v>0</v>
      </c>
      <c r="J62" s="41">
        <f t="shared" si="26"/>
        <v>0</v>
      </c>
      <c r="K62" s="41">
        <f t="shared" si="26"/>
        <v>44624</v>
      </c>
      <c r="L62" s="41">
        <f t="shared" si="26"/>
        <v>0</v>
      </c>
      <c r="M62" s="41">
        <f t="shared" si="26"/>
        <v>0</v>
      </c>
      <c r="N62" s="41">
        <f t="shared" si="26"/>
        <v>0</v>
      </c>
      <c r="O62" s="180"/>
    </row>
    <row r="63" spans="1:15" s="4" customFormat="1" ht="51">
      <c r="A63" s="136"/>
      <c r="B63" s="117"/>
      <c r="C63" s="289" t="s">
        <v>211</v>
      </c>
      <c r="D63" s="113" t="s">
        <v>187</v>
      </c>
      <c r="E63" s="33">
        <f>IF('Załącznik Nr 1-dochody'!E218&gt;0,'Załącznik Nr 1-dochody'!E218,"")</f>
        <v>20000</v>
      </c>
      <c r="F63" s="33">
        <f>IF('Załącznik Nr 1-dochody'!F218&gt;0,'Załącznik Nr 1-dochody'!F218,"")</f>
      </c>
      <c r="G63" s="396"/>
      <c r="H63" s="396"/>
      <c r="I63" s="396"/>
      <c r="J63" s="396"/>
      <c r="K63" s="396">
        <f>E63</f>
        <v>20000</v>
      </c>
      <c r="L63" s="396">
        <f>F63</f>
      </c>
      <c r="M63" s="397"/>
      <c r="N63" s="397"/>
      <c r="O63" s="180"/>
    </row>
    <row r="64" spans="1:15" s="4" customFormat="1" ht="69.75" customHeight="1">
      <c r="A64" s="136"/>
      <c r="B64" s="19"/>
      <c r="C64" s="11" t="s">
        <v>91</v>
      </c>
      <c r="D64" s="32" t="s">
        <v>137</v>
      </c>
      <c r="E64" s="33">
        <f>IF('Załącznik Nr 1-dochody'!E219&gt;0,'Załącznik Nr 1-dochody'!E219,"")</f>
        <v>24624</v>
      </c>
      <c r="F64" s="33"/>
      <c r="G64" s="179"/>
      <c r="H64" s="179"/>
      <c r="I64" s="33"/>
      <c r="J64" s="33"/>
      <c r="K64" s="179">
        <f>E64</f>
        <v>24624</v>
      </c>
      <c r="L64" s="179"/>
      <c r="M64" s="222"/>
      <c r="N64" s="222"/>
      <c r="O64" s="180"/>
    </row>
    <row r="65" spans="1:15" s="4" customFormat="1" ht="36.75" customHeight="1">
      <c r="A65" s="143">
        <v>853</v>
      </c>
      <c r="B65" s="127"/>
      <c r="C65" s="128" t="s">
        <v>102</v>
      </c>
      <c r="D65" s="129"/>
      <c r="E65" s="99">
        <f>SUM(E66+E68)</f>
        <v>144942</v>
      </c>
      <c r="F65" s="99">
        <f aca="true" t="shared" si="27" ref="F65:N65">SUM(F66+F68)</f>
        <v>161452</v>
      </c>
      <c r="G65" s="99">
        <f t="shared" si="27"/>
        <v>0</v>
      </c>
      <c r="H65" s="99">
        <f t="shared" si="27"/>
        <v>0</v>
      </c>
      <c r="I65" s="99">
        <f t="shared" si="27"/>
        <v>140000</v>
      </c>
      <c r="J65" s="99">
        <f t="shared" si="27"/>
        <v>154000</v>
      </c>
      <c r="K65" s="99">
        <f t="shared" si="27"/>
        <v>4942</v>
      </c>
      <c r="L65" s="99">
        <f t="shared" si="27"/>
        <v>7452</v>
      </c>
      <c r="M65" s="99">
        <f t="shared" si="27"/>
        <v>0</v>
      </c>
      <c r="N65" s="99">
        <f t="shared" si="27"/>
        <v>0</v>
      </c>
      <c r="O65" s="180">
        <f t="shared" si="3"/>
        <v>1.1139076320183245</v>
      </c>
    </row>
    <row r="66" spans="1:15" s="4" customFormat="1" ht="36.75" customHeight="1">
      <c r="A66" s="391"/>
      <c r="B66" s="104">
        <v>85311</v>
      </c>
      <c r="C66" s="294" t="s">
        <v>293</v>
      </c>
      <c r="D66" s="282"/>
      <c r="E66" s="394">
        <f>SUM(E67)</f>
        <v>4942</v>
      </c>
      <c r="F66" s="394">
        <f aca="true" t="shared" si="28" ref="F66:N66">SUM(F67)</f>
        <v>7452</v>
      </c>
      <c r="G66" s="394">
        <f t="shared" si="28"/>
        <v>0</v>
      </c>
      <c r="H66" s="394">
        <f t="shared" si="28"/>
        <v>0</v>
      </c>
      <c r="I66" s="394">
        <f t="shared" si="28"/>
        <v>0</v>
      </c>
      <c r="J66" s="394">
        <f t="shared" si="28"/>
        <v>0</v>
      </c>
      <c r="K66" s="394">
        <f t="shared" si="28"/>
        <v>4942</v>
      </c>
      <c r="L66" s="394">
        <f t="shared" si="28"/>
        <v>7452</v>
      </c>
      <c r="M66" s="394">
        <f t="shared" si="28"/>
        <v>0</v>
      </c>
      <c r="N66" s="394">
        <f t="shared" si="28"/>
        <v>0</v>
      </c>
      <c r="O66" s="180"/>
    </row>
    <row r="67" spans="1:15" s="4" customFormat="1" ht="51">
      <c r="A67" s="391"/>
      <c r="B67" s="302"/>
      <c r="C67" s="288" t="s">
        <v>89</v>
      </c>
      <c r="D67" s="283" t="s">
        <v>137</v>
      </c>
      <c r="E67" s="33">
        <f>IF('Załącznik Nr 1-dochody'!E222&gt;0,'Załącznik Nr 1-dochody'!E222,"")</f>
        <v>4942</v>
      </c>
      <c r="F67" s="33">
        <f>IF('Załącznik Nr 1-dochody'!F222&gt;0,'Załącznik Nr 1-dochody'!F222,"")</f>
        <v>7452</v>
      </c>
      <c r="G67" s="392"/>
      <c r="H67" s="392"/>
      <c r="I67" s="392"/>
      <c r="J67" s="392"/>
      <c r="K67" s="392">
        <f>E67</f>
        <v>4942</v>
      </c>
      <c r="L67" s="392">
        <f>F67</f>
        <v>7452</v>
      </c>
      <c r="M67" s="398"/>
      <c r="N67" s="398"/>
      <c r="O67" s="180"/>
    </row>
    <row r="68" spans="1:15" s="4" customFormat="1" ht="33" customHeight="1">
      <c r="A68" s="136"/>
      <c r="B68" s="37">
        <v>85321</v>
      </c>
      <c r="C68" s="101" t="s">
        <v>196</v>
      </c>
      <c r="D68" s="38"/>
      <c r="E68" s="39">
        <f aca="true" t="shared" si="29" ref="E68:J68">IF(SUM(E69:E69)&gt;0,SUM(E69:E69),"")</f>
        <v>140000</v>
      </c>
      <c r="F68" s="39">
        <f t="shared" si="29"/>
        <v>154000</v>
      </c>
      <c r="G68" s="39">
        <f>SUM(G69)</f>
        <v>0</v>
      </c>
      <c r="H68" s="39">
        <f>SUM(H69)</f>
        <v>0</v>
      </c>
      <c r="I68" s="39">
        <f t="shared" si="29"/>
        <v>140000</v>
      </c>
      <c r="J68" s="39">
        <f t="shared" si="29"/>
        <v>154000</v>
      </c>
      <c r="K68" s="39">
        <f>SUM(K69)</f>
        <v>0</v>
      </c>
      <c r="L68" s="39">
        <f>SUM(L69)</f>
        <v>0</v>
      </c>
      <c r="M68" s="197"/>
      <c r="N68" s="197"/>
      <c r="O68" s="180">
        <f t="shared" si="3"/>
        <v>1.1</v>
      </c>
    </row>
    <row r="69" spans="1:15" s="4" customFormat="1" ht="51.75" customHeight="1">
      <c r="A69" s="136"/>
      <c r="B69" s="19"/>
      <c r="C69" s="10" t="s">
        <v>75</v>
      </c>
      <c r="D69" s="32" t="s">
        <v>111</v>
      </c>
      <c r="E69" s="33">
        <f>IF('Załącznik Nr 1-dochody'!E224&gt;0,'Załącznik Nr 1-dochody'!E224,"")</f>
        <v>140000</v>
      </c>
      <c r="F69" s="33">
        <f>IF('Załącznik Nr 1-dochody'!F224&gt;0,'Załącznik Nr 1-dochody'!F224,"")</f>
        <v>154000</v>
      </c>
      <c r="G69" s="179"/>
      <c r="H69" s="179"/>
      <c r="I69" s="33">
        <f>E69</f>
        <v>140000</v>
      </c>
      <c r="J69" s="33">
        <f>F69</f>
        <v>154000</v>
      </c>
      <c r="K69" s="179"/>
      <c r="L69" s="179"/>
      <c r="M69" s="222"/>
      <c r="N69" s="222"/>
      <c r="O69" s="180">
        <f t="shared" si="3"/>
        <v>1.1</v>
      </c>
    </row>
    <row r="70" spans="1:15" s="4" customFormat="1" ht="24.75" customHeight="1">
      <c r="A70" s="140">
        <v>854</v>
      </c>
      <c r="B70" s="114"/>
      <c r="C70" s="115" t="s">
        <v>54</v>
      </c>
      <c r="D70" s="116"/>
      <c r="E70" s="166">
        <f>SUM(E71)</f>
        <v>15600</v>
      </c>
      <c r="F70" s="166">
        <f aca="true" t="shared" si="30" ref="F70:N70">SUM(F71)</f>
        <v>0</v>
      </c>
      <c r="G70" s="166">
        <f t="shared" si="30"/>
        <v>15600</v>
      </c>
      <c r="H70" s="166">
        <f t="shared" si="30"/>
        <v>0</v>
      </c>
      <c r="I70" s="166">
        <f t="shared" si="30"/>
        <v>0</v>
      </c>
      <c r="J70" s="166">
        <f t="shared" si="30"/>
        <v>0</v>
      </c>
      <c r="K70" s="166">
        <f t="shared" si="30"/>
        <v>0</v>
      </c>
      <c r="L70" s="166">
        <f t="shared" si="30"/>
        <v>0</v>
      </c>
      <c r="M70" s="166">
        <f t="shared" si="30"/>
        <v>0</v>
      </c>
      <c r="N70" s="166">
        <f t="shared" si="30"/>
        <v>0</v>
      </c>
      <c r="O70" s="180"/>
    </row>
    <row r="71" spans="1:15" s="4" customFormat="1" ht="27.75" customHeight="1">
      <c r="A71" s="136"/>
      <c r="B71" s="37">
        <v>85415</v>
      </c>
      <c r="C71" s="18" t="s">
        <v>56</v>
      </c>
      <c r="D71" s="38"/>
      <c r="E71" s="41">
        <f>SUM(E72)</f>
        <v>15600</v>
      </c>
      <c r="F71" s="41">
        <f aca="true" t="shared" si="31" ref="F71:N71">SUM(F72)</f>
        <v>0</v>
      </c>
      <c r="G71" s="41">
        <f t="shared" si="31"/>
        <v>15600</v>
      </c>
      <c r="H71" s="41">
        <f t="shared" si="31"/>
        <v>0</v>
      </c>
      <c r="I71" s="41">
        <f t="shared" si="31"/>
        <v>0</v>
      </c>
      <c r="J71" s="41">
        <f t="shared" si="31"/>
        <v>0</v>
      </c>
      <c r="K71" s="41">
        <f t="shared" si="31"/>
        <v>0</v>
      </c>
      <c r="L71" s="41">
        <f t="shared" si="31"/>
        <v>0</v>
      </c>
      <c r="M71" s="41">
        <f t="shared" si="31"/>
        <v>0</v>
      </c>
      <c r="N71" s="41">
        <f t="shared" si="31"/>
        <v>0</v>
      </c>
      <c r="O71" s="180"/>
    </row>
    <row r="72" spans="1:15" s="4" customFormat="1" ht="45.75" customHeight="1">
      <c r="A72" s="136"/>
      <c r="B72" s="19"/>
      <c r="C72" s="11" t="s">
        <v>48</v>
      </c>
      <c r="D72" s="32" t="s">
        <v>134</v>
      </c>
      <c r="E72" s="33">
        <f>IF('Załącznik Nr 1-dochody'!E239&gt;0,'Załącznik Nr 1-dochody'!E239,"")</f>
        <v>15600</v>
      </c>
      <c r="F72" s="33"/>
      <c r="G72" s="179">
        <f>E72</f>
        <v>15600</v>
      </c>
      <c r="H72" s="179"/>
      <c r="I72" s="33"/>
      <c r="J72" s="33"/>
      <c r="K72" s="179"/>
      <c r="L72" s="179"/>
      <c r="M72" s="222"/>
      <c r="N72" s="222"/>
      <c r="O72" s="180"/>
    </row>
    <row r="73" spans="1:15" s="7" customFormat="1" ht="41.25" customHeight="1">
      <c r="A73" s="137">
        <v>921</v>
      </c>
      <c r="B73" s="97"/>
      <c r="C73" s="98" t="s">
        <v>61</v>
      </c>
      <c r="D73" s="96"/>
      <c r="E73" s="99">
        <f>IF(SUM(E74,E76,E78,E81)&gt;0,SUM(E74,E76,E78,E81),"")</f>
        <v>655608</v>
      </c>
      <c r="F73" s="99">
        <f>SUM(F74,F76,F78,F81)</f>
        <v>35000</v>
      </c>
      <c r="G73" s="99">
        <f>SUM(G74,G76,G78,G81)</f>
        <v>0</v>
      </c>
      <c r="H73" s="99">
        <f>SUM(H74,H76,H78,H81)</f>
        <v>0</v>
      </c>
      <c r="I73" s="99">
        <f>SUM(I74,I76,I78,I81)</f>
        <v>0</v>
      </c>
      <c r="J73" s="99">
        <f>SUM(J74,J76,J78,J81)</f>
        <v>0</v>
      </c>
      <c r="K73" s="99">
        <f>IF(SUM(K74,K76,K78,K81)&gt;0,SUM(K74,K76,K78,K81),"")</f>
        <v>655608</v>
      </c>
      <c r="L73" s="99">
        <f>SUM(L74,L76,L78,L81)</f>
        <v>35000</v>
      </c>
      <c r="M73" s="99">
        <f>SUM(M74,M76,M78,M81)</f>
        <v>0</v>
      </c>
      <c r="N73" s="99">
        <f>SUM(N74,N76,N78,N81)</f>
        <v>0</v>
      </c>
      <c r="O73" s="180">
        <f t="shared" si="3"/>
        <v>0.05338555966370148</v>
      </c>
    </row>
    <row r="74" spans="1:15" s="5" customFormat="1" ht="21" customHeight="1">
      <c r="A74" s="135"/>
      <c r="B74" s="106">
        <v>92106</v>
      </c>
      <c r="C74" s="101" t="s">
        <v>74</v>
      </c>
      <c r="D74" s="100"/>
      <c r="E74" s="39">
        <f aca="true" t="shared" si="32" ref="E74:N74">SUM(E75:E75)</f>
        <v>100000</v>
      </c>
      <c r="F74" s="39">
        <f t="shared" si="32"/>
        <v>0</v>
      </c>
      <c r="G74" s="39">
        <f t="shared" si="32"/>
        <v>0</v>
      </c>
      <c r="H74" s="39">
        <f t="shared" si="32"/>
        <v>0</v>
      </c>
      <c r="I74" s="39">
        <f t="shared" si="32"/>
        <v>0</v>
      </c>
      <c r="J74" s="39">
        <f t="shared" si="32"/>
        <v>0</v>
      </c>
      <c r="K74" s="39">
        <f t="shared" si="32"/>
        <v>100000</v>
      </c>
      <c r="L74" s="39">
        <f t="shared" si="32"/>
        <v>0</v>
      </c>
      <c r="M74" s="39">
        <f t="shared" si="32"/>
        <v>0</v>
      </c>
      <c r="N74" s="39">
        <f t="shared" si="32"/>
        <v>0</v>
      </c>
      <c r="O74" s="180">
        <f t="shared" si="3"/>
        <v>0</v>
      </c>
    </row>
    <row r="75" spans="1:15" s="4" customFormat="1" ht="51">
      <c r="A75" s="136"/>
      <c r="B75" s="19"/>
      <c r="C75" s="11" t="s">
        <v>186</v>
      </c>
      <c r="D75" s="32" t="s">
        <v>187</v>
      </c>
      <c r="E75" s="33">
        <f>IF('Załącznik Nr 1-dochody'!E257&gt;0,'Załącznik Nr 1-dochody'!E257,"")</f>
        <v>100000</v>
      </c>
      <c r="F75" s="33">
        <f>IF('Załącznik Nr 1-dochody'!F257&gt;0,'Załącznik Nr 1-dochody'!F257,"")</f>
      </c>
      <c r="G75" s="33"/>
      <c r="H75" s="33">
        <f>F75</f>
      </c>
      <c r="I75" s="33"/>
      <c r="J75" s="179"/>
      <c r="K75" s="179">
        <f>E75</f>
        <v>100000</v>
      </c>
      <c r="L75" s="179">
        <f>F75</f>
      </c>
      <c r="M75" s="222"/>
      <c r="N75" s="222"/>
      <c r="O75" s="180"/>
    </row>
    <row r="76" spans="1:15" s="5" customFormat="1" ht="37.5" customHeight="1">
      <c r="A76" s="135"/>
      <c r="B76" s="106">
        <v>92108</v>
      </c>
      <c r="C76" s="101" t="s">
        <v>62</v>
      </c>
      <c r="D76" s="100"/>
      <c r="E76" s="39">
        <f>IF(SUM(E77:E77)&gt;0,SUM(E77:E77),"")</f>
        <v>223000</v>
      </c>
      <c r="F76" s="39">
        <f>SUM(F77)</f>
        <v>0</v>
      </c>
      <c r="G76" s="39">
        <f>SUM(G77)</f>
        <v>0</v>
      </c>
      <c r="H76" s="39">
        <f>SUM(H77)</f>
        <v>0</v>
      </c>
      <c r="I76" s="39">
        <f>SUM(I77)</f>
        <v>0</v>
      </c>
      <c r="J76" s="39">
        <f>SUM(J77)</f>
        <v>0</v>
      </c>
      <c r="K76" s="39">
        <f>IF(SUM(K77:K77)&gt;0,SUM(K77:K77),"")</f>
        <v>223000</v>
      </c>
      <c r="L76" s="39">
        <f>SUM(L77)</f>
        <v>0</v>
      </c>
      <c r="M76" s="39">
        <f>SUM(M77)</f>
        <v>0</v>
      </c>
      <c r="N76" s="39">
        <f>SUM(N77)</f>
        <v>0</v>
      </c>
      <c r="O76" s="180">
        <f t="shared" si="3"/>
        <v>0</v>
      </c>
    </row>
    <row r="77" spans="1:15" s="4" customFormat="1" ht="68.25" customHeight="1">
      <c r="A77" s="136"/>
      <c r="B77" s="19"/>
      <c r="C77" s="11" t="s">
        <v>186</v>
      </c>
      <c r="D77" s="32" t="s">
        <v>187</v>
      </c>
      <c r="E77" s="33">
        <f>IF('Załącznik Nr 1-dochody'!E259&gt;0,'Załącznik Nr 1-dochody'!E259,"")</f>
        <v>223000</v>
      </c>
      <c r="F77" s="33">
        <f>IF('Załącznik Nr 1-dochody'!F259&gt;0,'Załącznik Nr 1-dochody'!F259,"")</f>
      </c>
      <c r="G77" s="33"/>
      <c r="H77" s="33">
        <f>F77</f>
      </c>
      <c r="I77" s="33"/>
      <c r="J77" s="179"/>
      <c r="K77" s="179">
        <f>E77</f>
        <v>223000</v>
      </c>
      <c r="L77" s="179">
        <f>F77</f>
      </c>
      <c r="M77" s="222"/>
      <c r="N77" s="222"/>
      <c r="O77" s="180"/>
    </row>
    <row r="78" spans="1:15" s="5" customFormat="1" ht="16.5" customHeight="1">
      <c r="A78" s="135"/>
      <c r="B78" s="106">
        <v>92116</v>
      </c>
      <c r="C78" s="101" t="s">
        <v>63</v>
      </c>
      <c r="D78" s="100"/>
      <c r="E78" s="39">
        <f aca="true" t="shared" si="33" ref="E78:N78">SUM(E79:E80)</f>
        <v>232608</v>
      </c>
      <c r="F78" s="39">
        <f t="shared" si="33"/>
        <v>35000</v>
      </c>
      <c r="G78" s="39">
        <f t="shared" si="33"/>
        <v>0</v>
      </c>
      <c r="H78" s="39">
        <f t="shared" si="33"/>
        <v>0</v>
      </c>
      <c r="I78" s="39">
        <f t="shared" si="33"/>
        <v>0</v>
      </c>
      <c r="J78" s="39">
        <f t="shared" si="33"/>
        <v>0</v>
      </c>
      <c r="K78" s="39">
        <f t="shared" si="33"/>
        <v>232608</v>
      </c>
      <c r="L78" s="39">
        <f t="shared" si="33"/>
        <v>35000</v>
      </c>
      <c r="M78" s="39">
        <f t="shared" si="33"/>
        <v>0</v>
      </c>
      <c r="N78" s="39">
        <f t="shared" si="33"/>
        <v>0</v>
      </c>
      <c r="O78" s="180">
        <f t="shared" si="3"/>
        <v>0.15046773971660476</v>
      </c>
    </row>
    <row r="79" spans="1:15" s="4" customFormat="1" ht="68.25" customHeight="1">
      <c r="A79" s="136"/>
      <c r="B79" s="19"/>
      <c r="C79" s="11" t="s">
        <v>186</v>
      </c>
      <c r="D79" s="32" t="s">
        <v>187</v>
      </c>
      <c r="E79" s="33">
        <f>IF('Załącznik Nr 1-dochody'!E261&gt;0,'Załącznik Nr 1-dochody'!E261,"")</f>
        <v>200000</v>
      </c>
      <c r="F79" s="33">
        <f>IF('Załącznik Nr 1-dochody'!F261&gt;0,'Załącznik Nr 1-dochody'!F261,"")</f>
      </c>
      <c r="G79" s="33"/>
      <c r="H79" s="33">
        <f>F79</f>
      </c>
      <c r="I79" s="33"/>
      <c r="J79" s="179"/>
      <c r="K79" s="179">
        <f>E79</f>
        <v>200000</v>
      </c>
      <c r="L79" s="179">
        <f>F79</f>
      </c>
      <c r="M79" s="222"/>
      <c r="N79" s="222"/>
      <c r="O79" s="180"/>
    </row>
    <row r="80" spans="1:15" s="4" customFormat="1" ht="56.25" customHeight="1">
      <c r="A80" s="136"/>
      <c r="B80" s="19"/>
      <c r="C80" s="11" t="s">
        <v>89</v>
      </c>
      <c r="D80" s="32" t="s">
        <v>137</v>
      </c>
      <c r="E80" s="33">
        <f>IF('Załącznik Nr 1-dochody'!E262&gt;0,'Załącznik Nr 1-dochody'!E262,"")</f>
        <v>32608</v>
      </c>
      <c r="F80" s="33">
        <f>IF('Załącznik Nr 1-dochody'!F262&gt;0,'Załącznik Nr 1-dochody'!F262,"")</f>
        <v>35000</v>
      </c>
      <c r="G80" s="179"/>
      <c r="H80" s="179"/>
      <c r="I80" s="33"/>
      <c r="J80" s="179"/>
      <c r="K80" s="33">
        <f>E80</f>
        <v>32608</v>
      </c>
      <c r="L80" s="33">
        <f>F80</f>
        <v>35000</v>
      </c>
      <c r="M80" s="196"/>
      <c r="N80" s="196"/>
      <c r="O80" s="180">
        <f t="shared" si="3"/>
        <v>1.0733562315996075</v>
      </c>
    </row>
    <row r="81" spans="1:15" s="5" customFormat="1" ht="16.5" customHeight="1">
      <c r="A81" s="135"/>
      <c r="B81" s="106">
        <v>92118</v>
      </c>
      <c r="C81" s="101" t="s">
        <v>64</v>
      </c>
      <c r="D81" s="100"/>
      <c r="E81" s="39">
        <f>SUM(E82:E83)</f>
        <v>100000</v>
      </c>
      <c r="F81" s="39">
        <f aca="true" t="shared" si="34" ref="F81:N81">SUM(F82:F83)</f>
        <v>0</v>
      </c>
      <c r="G81" s="39">
        <f t="shared" si="34"/>
        <v>0</v>
      </c>
      <c r="H81" s="39">
        <f t="shared" si="34"/>
        <v>0</v>
      </c>
      <c r="I81" s="39">
        <f t="shared" si="34"/>
        <v>0</v>
      </c>
      <c r="J81" s="39">
        <f t="shared" si="34"/>
        <v>0</v>
      </c>
      <c r="K81" s="39">
        <f t="shared" si="34"/>
        <v>100000</v>
      </c>
      <c r="L81" s="39">
        <f t="shared" si="34"/>
        <v>0</v>
      </c>
      <c r="M81" s="39">
        <f t="shared" si="34"/>
        <v>0</v>
      </c>
      <c r="N81" s="39">
        <f t="shared" si="34"/>
        <v>0</v>
      </c>
      <c r="O81" s="180">
        <f t="shared" si="3"/>
        <v>0</v>
      </c>
    </row>
    <row r="82" spans="1:15" s="4" customFormat="1" ht="51">
      <c r="A82" s="136"/>
      <c r="B82" s="19"/>
      <c r="C82" s="11" t="s">
        <v>186</v>
      </c>
      <c r="D82" s="32" t="s">
        <v>187</v>
      </c>
      <c r="E82" s="33">
        <f>IF('Załącznik Nr 1-dochody'!E264&gt;0,'Załącznik Nr 1-dochody'!E264,"")</f>
        <v>70000</v>
      </c>
      <c r="F82" s="33">
        <f>IF('Załącznik Nr 1-dochody'!F264&gt;0,'Załącznik Nr 1-dochody'!F264,"")</f>
      </c>
      <c r="G82" s="33"/>
      <c r="H82" s="33">
        <f>F82</f>
      </c>
      <c r="I82" s="33"/>
      <c r="J82" s="179"/>
      <c r="K82" s="179">
        <f>E82</f>
        <v>70000</v>
      </c>
      <c r="L82" s="179">
        <f>F82</f>
      </c>
      <c r="M82" s="222"/>
      <c r="N82" s="222"/>
      <c r="O82" s="180"/>
    </row>
    <row r="83" spans="1:15" s="4" customFormat="1" ht="63.75">
      <c r="A83" s="186"/>
      <c r="B83" s="187"/>
      <c r="C83" s="11" t="s">
        <v>231</v>
      </c>
      <c r="D83" s="32" t="s">
        <v>232</v>
      </c>
      <c r="E83" s="33">
        <f>IF('Załącznik Nr 1-dochody'!E265&gt;0,'Załącznik Nr 1-dochody'!E265,"")</f>
        <v>30000</v>
      </c>
      <c r="F83" s="188"/>
      <c r="G83" s="188"/>
      <c r="H83" s="188"/>
      <c r="I83" s="188"/>
      <c r="J83" s="189"/>
      <c r="K83" s="179">
        <f>E83</f>
        <v>30000</v>
      </c>
      <c r="L83" s="189"/>
      <c r="M83" s="224"/>
      <c r="N83" s="224"/>
      <c r="O83" s="180"/>
    </row>
    <row r="84" spans="1:15" s="9" customFormat="1" ht="33" customHeight="1" thickBot="1">
      <c r="A84" s="144"/>
      <c r="B84" s="145"/>
      <c r="C84" s="146" t="s">
        <v>65</v>
      </c>
      <c r="D84" s="147"/>
      <c r="E84" s="176">
        <f>SUM(E73,E70,E65,E47,E43,E40,E37,E31,E26,E18,E15,E12)</f>
        <v>8770706</v>
      </c>
      <c r="F84" s="176">
        <f aca="true" t="shared" si="35" ref="F84:N84">SUM(F73,F70,F65,F47,F43,F40,F37,F31,F26,F18,F15,F12)</f>
        <v>8219074</v>
      </c>
      <c r="G84" s="176">
        <f t="shared" si="35"/>
        <v>1720906</v>
      </c>
      <c r="H84" s="176">
        <f t="shared" si="35"/>
        <v>1607000</v>
      </c>
      <c r="I84" s="176">
        <f t="shared" si="35"/>
        <v>5007900</v>
      </c>
      <c r="J84" s="176">
        <f t="shared" si="35"/>
        <v>5728000</v>
      </c>
      <c r="K84" s="176">
        <f t="shared" si="35"/>
        <v>2041900</v>
      </c>
      <c r="L84" s="176">
        <f t="shared" si="35"/>
        <v>884074</v>
      </c>
      <c r="M84" s="176">
        <f t="shared" si="35"/>
        <v>0</v>
      </c>
      <c r="N84" s="176">
        <f t="shared" si="35"/>
        <v>0</v>
      </c>
      <c r="O84" s="180">
        <f t="shared" si="3"/>
        <v>0.9371051771658975</v>
      </c>
    </row>
    <row r="85" spans="1:15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5:6" s="4" customFormat="1" ht="12.75">
      <c r="E86" s="29"/>
      <c r="F86" s="29"/>
    </row>
  </sheetData>
  <sheetProtection/>
  <mergeCells count="8">
    <mergeCell ref="A8:A10"/>
    <mergeCell ref="B8:B10"/>
    <mergeCell ref="C8:C10"/>
    <mergeCell ref="D8:D10"/>
    <mergeCell ref="O8:O10"/>
    <mergeCell ref="E8:E9"/>
    <mergeCell ref="F8:F9"/>
    <mergeCell ref="G8:N8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7"/>
  <sheetViews>
    <sheetView zoomScale="75" zoomScaleNormal="75" workbookViewId="0" topLeftCell="A1">
      <selection activeCell="I2" sqref="I2:K4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19.625" style="0" customWidth="1"/>
    <col min="6" max="7" width="13.00390625" style="0" customWidth="1"/>
    <col min="8" max="8" width="12.00390625" style="0" customWidth="1"/>
    <col min="9" max="9" width="13.00390625" style="0" customWidth="1"/>
    <col min="10" max="10" width="11.875" style="0" customWidth="1"/>
    <col min="11" max="11" width="12.00390625" style="0" customWidth="1"/>
    <col min="12" max="14" width="10.75390625" style="0" customWidth="1"/>
    <col min="15" max="15" width="12.00390625" style="0" customWidth="1"/>
  </cols>
  <sheetData>
    <row r="1" spans="1:15" ht="12.75">
      <c r="A1" s="12"/>
      <c r="B1" s="12"/>
      <c r="C1" s="12"/>
      <c r="D1" s="12"/>
      <c r="E1" s="12"/>
      <c r="F1" s="12"/>
      <c r="G1" s="12"/>
      <c r="H1" s="12"/>
      <c r="I1" s="20" t="s">
        <v>225</v>
      </c>
      <c r="J1" s="2"/>
      <c r="K1" s="12"/>
      <c r="L1" s="12"/>
      <c r="M1" s="12"/>
      <c r="N1" s="12"/>
      <c r="O1" s="12"/>
    </row>
    <row r="2" spans="1:15" ht="12.75">
      <c r="A2" s="12"/>
      <c r="B2" s="12"/>
      <c r="C2" s="12"/>
      <c r="D2" s="12"/>
      <c r="E2" s="12"/>
      <c r="F2" s="12"/>
      <c r="G2" s="12"/>
      <c r="H2" s="12"/>
      <c r="I2" s="20" t="s">
        <v>319</v>
      </c>
      <c r="J2" s="2"/>
      <c r="K2" s="2"/>
      <c r="L2" s="12"/>
      <c r="M2" s="12"/>
      <c r="N2" s="12"/>
      <c r="O2" s="12"/>
    </row>
    <row r="3" spans="1:15" ht="12.75">
      <c r="A3" s="12"/>
      <c r="B3" s="12"/>
      <c r="C3" s="12"/>
      <c r="D3" s="12"/>
      <c r="E3" s="12"/>
      <c r="F3" s="12"/>
      <c r="G3" s="12"/>
      <c r="H3" s="12"/>
      <c r="I3" s="20" t="s">
        <v>320</v>
      </c>
      <c r="J3" s="2"/>
      <c r="K3" s="2"/>
      <c r="L3" s="12"/>
      <c r="M3" s="12"/>
      <c r="N3" s="12"/>
      <c r="O3" s="12"/>
    </row>
    <row r="4" spans="1:15" ht="12.75">
      <c r="A4" s="12"/>
      <c r="B4" s="12"/>
      <c r="C4" s="12"/>
      <c r="D4" s="12"/>
      <c r="E4" s="12"/>
      <c r="F4" s="12"/>
      <c r="G4" s="12"/>
      <c r="H4" s="12"/>
      <c r="I4" s="20" t="s">
        <v>321</v>
      </c>
      <c r="J4" s="2"/>
      <c r="K4" s="2"/>
      <c r="L4" s="20"/>
      <c r="M4" s="20"/>
      <c r="N4" s="20"/>
      <c r="O4" s="12"/>
    </row>
    <row r="5" spans="1:15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3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2" customFormat="1" ht="20.25">
      <c r="A7" s="13"/>
      <c r="B7" s="14"/>
      <c r="C7" s="15" t="s">
        <v>314</v>
      </c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12"/>
      <c r="B8" s="12"/>
      <c r="C8" s="12"/>
      <c r="D8" s="12"/>
      <c r="E8" s="16"/>
      <c r="F8" s="16"/>
      <c r="G8" s="16"/>
      <c r="H8" s="16"/>
      <c r="I8" s="12"/>
      <c r="J8" s="12"/>
      <c r="K8" s="12"/>
      <c r="L8" s="12"/>
      <c r="M8" s="12"/>
      <c r="N8" s="12"/>
      <c r="O8" s="12"/>
    </row>
    <row r="9" spans="1:15" ht="13.5" thickBot="1">
      <c r="A9" s="181"/>
      <c r="B9" s="181"/>
      <c r="C9" s="181"/>
      <c r="D9" s="12"/>
      <c r="E9" s="4"/>
      <c r="F9" s="4"/>
      <c r="I9" s="12"/>
      <c r="J9" s="12"/>
      <c r="K9" s="12"/>
      <c r="L9" s="12"/>
      <c r="M9" s="12"/>
      <c r="N9" s="12"/>
      <c r="O9" s="12"/>
    </row>
    <row r="10" spans="1:15" ht="27" customHeight="1">
      <c r="A10" s="493" t="s">
        <v>0</v>
      </c>
      <c r="B10" s="496" t="s">
        <v>1</v>
      </c>
      <c r="C10" s="499" t="s">
        <v>2</v>
      </c>
      <c r="D10" s="500" t="s">
        <v>3</v>
      </c>
      <c r="E10" s="501" t="s">
        <v>142</v>
      </c>
      <c r="F10" s="501" t="s">
        <v>143</v>
      </c>
      <c r="G10" s="490" t="s">
        <v>141</v>
      </c>
      <c r="H10" s="491"/>
      <c r="I10" s="491"/>
      <c r="J10" s="491"/>
      <c r="K10" s="491"/>
      <c r="L10" s="491"/>
      <c r="M10" s="491"/>
      <c r="N10" s="492"/>
      <c r="O10" s="485" t="s">
        <v>259</v>
      </c>
    </row>
    <row r="11" spans="1:15" ht="63.75" customHeight="1">
      <c r="A11" s="494"/>
      <c r="B11" s="497"/>
      <c r="C11" s="497"/>
      <c r="D11" s="497"/>
      <c r="E11" s="489"/>
      <c r="F11" s="489"/>
      <c r="G11" s="226" t="s">
        <v>144</v>
      </c>
      <c r="H11" s="226" t="s">
        <v>145</v>
      </c>
      <c r="I11" s="122" t="s">
        <v>146</v>
      </c>
      <c r="J11" s="122" t="s">
        <v>147</v>
      </c>
      <c r="K11" s="122" t="s">
        <v>148</v>
      </c>
      <c r="L11" s="122" t="s">
        <v>149</v>
      </c>
      <c r="M11" s="219" t="s">
        <v>255</v>
      </c>
      <c r="N11" s="219" t="s">
        <v>256</v>
      </c>
      <c r="O11" s="486"/>
    </row>
    <row r="12" spans="1:16" ht="48" customHeight="1">
      <c r="A12" s="495"/>
      <c r="B12" s="498"/>
      <c r="C12" s="498"/>
      <c r="D12" s="498"/>
      <c r="E12" s="182" t="s">
        <v>310</v>
      </c>
      <c r="F12" s="182" t="s">
        <v>312</v>
      </c>
      <c r="G12" s="227" t="s">
        <v>310</v>
      </c>
      <c r="H12" s="228" t="s">
        <v>313</v>
      </c>
      <c r="I12" s="227" t="s">
        <v>310</v>
      </c>
      <c r="J12" s="228" t="s">
        <v>313</v>
      </c>
      <c r="K12" s="227" t="s">
        <v>310</v>
      </c>
      <c r="L12" s="228" t="s">
        <v>313</v>
      </c>
      <c r="M12" s="227" t="s">
        <v>310</v>
      </c>
      <c r="N12" s="228" t="s">
        <v>313</v>
      </c>
      <c r="O12" s="487"/>
      <c r="P12" s="2"/>
    </row>
    <row r="13" spans="1:15" ht="14.25" customHeight="1">
      <c r="A13" s="132">
        <v>1</v>
      </c>
      <c r="B13" s="94">
        <v>2</v>
      </c>
      <c r="C13" s="95">
        <v>3</v>
      </c>
      <c r="D13" s="94">
        <v>4</v>
      </c>
      <c r="E13" s="95">
        <v>5</v>
      </c>
      <c r="F13" s="95">
        <v>6</v>
      </c>
      <c r="G13" s="95">
        <v>7</v>
      </c>
      <c r="H13" s="95">
        <v>8</v>
      </c>
      <c r="I13" s="95">
        <v>9</v>
      </c>
      <c r="J13" s="95">
        <v>10</v>
      </c>
      <c r="K13" s="95">
        <v>11</v>
      </c>
      <c r="L13" s="95">
        <v>12</v>
      </c>
      <c r="M13" s="220">
        <v>13</v>
      </c>
      <c r="N13" s="220">
        <v>14</v>
      </c>
      <c r="O13" s="171">
        <v>15</v>
      </c>
    </row>
    <row r="14" spans="1:15" ht="15.75" thickBot="1">
      <c r="A14" s="312" t="s">
        <v>268</v>
      </c>
      <c r="B14" s="313"/>
      <c r="C14" s="319" t="s">
        <v>269</v>
      </c>
      <c r="D14" s="313"/>
      <c r="E14" s="400">
        <f>SUM(E15)</f>
        <v>3809</v>
      </c>
      <c r="F14" s="400">
        <f aca="true" t="shared" si="0" ref="F14:N15">SUM(F15)</f>
        <v>0</v>
      </c>
      <c r="G14" s="400">
        <f t="shared" si="0"/>
        <v>0</v>
      </c>
      <c r="H14" s="400">
        <f t="shared" si="0"/>
        <v>0</v>
      </c>
      <c r="I14" s="400">
        <f t="shared" si="0"/>
        <v>3809</v>
      </c>
      <c r="J14" s="400">
        <f t="shared" si="0"/>
        <v>0</v>
      </c>
      <c r="K14" s="400">
        <f t="shared" si="0"/>
        <v>0</v>
      </c>
      <c r="L14" s="400">
        <f t="shared" si="0"/>
        <v>0</v>
      </c>
      <c r="M14" s="400">
        <f t="shared" si="0"/>
        <v>0</v>
      </c>
      <c r="N14" s="400">
        <f t="shared" si="0"/>
        <v>0</v>
      </c>
      <c r="O14" s="399"/>
    </row>
    <row r="15" spans="1:15" ht="25.5">
      <c r="A15" s="320"/>
      <c r="B15" s="321" t="s">
        <v>270</v>
      </c>
      <c r="C15" s="317" t="s">
        <v>271</v>
      </c>
      <c r="D15" s="316"/>
      <c r="E15" s="407">
        <f>SUM(E16)</f>
        <v>3809</v>
      </c>
      <c r="F15" s="384">
        <f t="shared" si="0"/>
        <v>0</v>
      </c>
      <c r="G15" s="384">
        <f t="shared" si="0"/>
        <v>0</v>
      </c>
      <c r="H15" s="384">
        <f t="shared" si="0"/>
        <v>0</v>
      </c>
      <c r="I15" s="384">
        <f t="shared" si="0"/>
        <v>3809</v>
      </c>
      <c r="J15" s="384">
        <f t="shared" si="0"/>
        <v>0</v>
      </c>
      <c r="K15" s="384">
        <f t="shared" si="0"/>
        <v>0</v>
      </c>
      <c r="L15" s="384">
        <f t="shared" si="0"/>
        <v>0</v>
      </c>
      <c r="M15" s="384">
        <f t="shared" si="0"/>
        <v>0</v>
      </c>
      <c r="N15" s="384">
        <f t="shared" si="0"/>
        <v>0</v>
      </c>
      <c r="O15" s="399"/>
    </row>
    <row r="16" spans="1:15" ht="63.75">
      <c r="A16" s="322"/>
      <c r="B16" s="323"/>
      <c r="C16" s="285" t="s">
        <v>80</v>
      </c>
      <c r="D16" s="110" t="s">
        <v>115</v>
      </c>
      <c r="E16" s="401">
        <f>IF('Załącznik Nr 1-dochody'!E14&gt;0,'Załącznik Nr 1-dochody'!E14,"")</f>
        <v>3809</v>
      </c>
      <c r="F16" s="401">
        <f>IF('Załącznik Nr 1-dochody'!F14&gt;0,'Załącznik Nr 1-dochody'!F14,"")</f>
      </c>
      <c r="G16" s="402"/>
      <c r="H16" s="402"/>
      <c r="I16" s="403">
        <f>E16</f>
        <v>3809</v>
      </c>
      <c r="J16" s="403">
        <f>F16</f>
      </c>
      <c r="K16" s="402"/>
      <c r="L16" s="402"/>
      <c r="M16" s="404"/>
      <c r="N16" s="404"/>
      <c r="O16" s="399"/>
    </row>
    <row r="17" spans="1:15" ht="15">
      <c r="A17" s="133">
        <v>600</v>
      </c>
      <c r="B17" s="96"/>
      <c r="C17" s="290" t="s">
        <v>9</v>
      </c>
      <c r="D17" s="299"/>
      <c r="E17" s="419">
        <f>SUM(E18)</f>
        <v>826368</v>
      </c>
      <c r="F17" s="419">
        <f aca="true" t="shared" si="1" ref="F17:N18">SUM(F18)</f>
        <v>0</v>
      </c>
      <c r="G17" s="419">
        <f t="shared" si="1"/>
        <v>0</v>
      </c>
      <c r="H17" s="419">
        <f t="shared" si="1"/>
        <v>0</v>
      </c>
      <c r="I17" s="419">
        <f t="shared" si="1"/>
        <v>0</v>
      </c>
      <c r="J17" s="419">
        <f t="shared" si="1"/>
        <v>0</v>
      </c>
      <c r="K17" s="419">
        <f t="shared" si="1"/>
        <v>826368</v>
      </c>
      <c r="L17" s="419">
        <f t="shared" si="1"/>
        <v>0</v>
      </c>
      <c r="M17" s="419">
        <f t="shared" si="1"/>
        <v>0</v>
      </c>
      <c r="N17" s="419">
        <f t="shared" si="1"/>
        <v>0</v>
      </c>
      <c r="O17" s="399"/>
    </row>
    <row r="18" spans="1:15" ht="15">
      <c r="A18" s="322"/>
      <c r="B18" s="104">
        <v>60016</v>
      </c>
      <c r="C18" s="287" t="s">
        <v>11</v>
      </c>
      <c r="D18" s="100"/>
      <c r="E18" s="420">
        <f>SUM(E19)</f>
        <v>826368</v>
      </c>
      <c r="F18" s="420">
        <f t="shared" si="1"/>
        <v>0</v>
      </c>
      <c r="G18" s="420">
        <f t="shared" si="1"/>
        <v>0</v>
      </c>
      <c r="H18" s="420">
        <f t="shared" si="1"/>
        <v>0</v>
      </c>
      <c r="I18" s="420">
        <f t="shared" si="1"/>
        <v>0</v>
      </c>
      <c r="J18" s="420">
        <f t="shared" si="1"/>
        <v>0</v>
      </c>
      <c r="K18" s="420">
        <f t="shared" si="1"/>
        <v>826368</v>
      </c>
      <c r="L18" s="420">
        <f t="shared" si="1"/>
        <v>0</v>
      </c>
      <c r="M18" s="420">
        <f t="shared" si="1"/>
        <v>0</v>
      </c>
      <c r="N18" s="420">
        <f t="shared" si="1"/>
        <v>0</v>
      </c>
      <c r="O18" s="399"/>
    </row>
    <row r="19" spans="1:15" ht="63.75">
      <c r="A19" s="322"/>
      <c r="B19" s="328"/>
      <c r="C19" s="289" t="s">
        <v>212</v>
      </c>
      <c r="D19" s="110"/>
      <c r="E19" s="401">
        <f>IF('Załącznik Nr 1-dochody'!E23&gt;0,'Załącznik Nr 1-dochody'!E23,"")</f>
        <v>826368</v>
      </c>
      <c r="F19" s="401">
        <f>IF('Załącznik Nr 1-dochody'!F23&gt;0,'Załącznik Nr 1-dochody'!F23,"")</f>
      </c>
      <c r="G19" s="402"/>
      <c r="H19" s="402"/>
      <c r="I19" s="403"/>
      <c r="J19" s="403"/>
      <c r="K19" s="403">
        <f>E19</f>
        <v>826368</v>
      </c>
      <c r="L19" s="421"/>
      <c r="M19" s="404"/>
      <c r="N19" s="404"/>
      <c r="O19" s="399"/>
    </row>
    <row r="20" spans="1:15" ht="15">
      <c r="A20" s="133">
        <v>630</v>
      </c>
      <c r="B20" s="96"/>
      <c r="C20" s="290" t="s">
        <v>273</v>
      </c>
      <c r="D20" s="96"/>
      <c r="E20" s="419">
        <f>SUM(E21)</f>
        <v>5000</v>
      </c>
      <c r="F20" s="419">
        <f aca="true" t="shared" si="2" ref="F20:N21">SUM(F21)</f>
        <v>0</v>
      </c>
      <c r="G20" s="419">
        <f t="shared" si="2"/>
        <v>0</v>
      </c>
      <c r="H20" s="419">
        <f t="shared" si="2"/>
        <v>0</v>
      </c>
      <c r="I20" s="419">
        <f t="shared" si="2"/>
        <v>0</v>
      </c>
      <c r="J20" s="419">
        <f t="shared" si="2"/>
        <v>0</v>
      </c>
      <c r="K20" s="419">
        <f t="shared" si="2"/>
        <v>5000</v>
      </c>
      <c r="L20" s="419">
        <f t="shared" si="2"/>
        <v>0</v>
      </c>
      <c r="M20" s="419">
        <f t="shared" si="2"/>
        <v>0</v>
      </c>
      <c r="N20" s="419">
        <f t="shared" si="2"/>
        <v>0</v>
      </c>
      <c r="O20" s="399"/>
    </row>
    <row r="21" spans="1:15" ht="25.5">
      <c r="A21" s="325"/>
      <c r="B21" s="329">
        <v>63003</v>
      </c>
      <c r="C21" s="287" t="s">
        <v>274</v>
      </c>
      <c r="D21" s="130"/>
      <c r="E21" s="420">
        <f>SUM(E22)</f>
        <v>5000</v>
      </c>
      <c r="F21" s="420">
        <f t="shared" si="2"/>
        <v>0</v>
      </c>
      <c r="G21" s="420">
        <f t="shared" si="2"/>
        <v>0</v>
      </c>
      <c r="H21" s="420">
        <f t="shared" si="2"/>
        <v>0</v>
      </c>
      <c r="I21" s="420">
        <f t="shared" si="2"/>
        <v>0</v>
      </c>
      <c r="J21" s="420">
        <f t="shared" si="2"/>
        <v>0</v>
      </c>
      <c r="K21" s="420">
        <f t="shared" si="2"/>
        <v>5000</v>
      </c>
      <c r="L21" s="420">
        <f t="shared" si="2"/>
        <v>0</v>
      </c>
      <c r="M21" s="420">
        <f t="shared" si="2"/>
        <v>0</v>
      </c>
      <c r="N21" s="420">
        <f t="shared" si="2"/>
        <v>0</v>
      </c>
      <c r="O21" s="399"/>
    </row>
    <row r="22" spans="1:15" ht="63.75">
      <c r="A22" s="325"/>
      <c r="B22" s="328"/>
      <c r="C22" s="289" t="s">
        <v>297</v>
      </c>
      <c r="D22" s="105" t="s">
        <v>104</v>
      </c>
      <c r="E22" s="401">
        <f>IF('Załącznik Nr 1-dochody'!E27&gt;0,'Załącznik Nr 1-dochody'!E27,"")</f>
        <v>5000</v>
      </c>
      <c r="F22" s="401">
        <f>IF('Załącznik Nr 1-dochody'!F27&gt;0,'Załącznik Nr 1-dochody'!F27,"")</f>
      </c>
      <c r="G22" s="402"/>
      <c r="H22" s="402"/>
      <c r="I22" s="403"/>
      <c r="J22" s="403"/>
      <c r="K22" s="403">
        <f>E22</f>
        <v>5000</v>
      </c>
      <c r="L22" s="403">
        <f>F22</f>
      </c>
      <c r="M22" s="404"/>
      <c r="N22" s="404"/>
      <c r="O22" s="399"/>
    </row>
    <row r="23" spans="1:15" ht="32.25" customHeight="1">
      <c r="A23" s="185">
        <v>710</v>
      </c>
      <c r="B23" s="183"/>
      <c r="C23" s="98" t="s">
        <v>12</v>
      </c>
      <c r="D23" s="183"/>
      <c r="E23" s="99">
        <f>IF(SUM(E24,)&gt;0,SUM(E24),"")</f>
        <v>5500</v>
      </c>
      <c r="F23" s="99">
        <f>SUM(F24)</f>
        <v>0</v>
      </c>
      <c r="G23" s="99">
        <f aca="true" t="shared" si="3" ref="G23:N24">SUM(G24)</f>
        <v>0</v>
      </c>
      <c r="H23" s="99">
        <f t="shared" si="3"/>
        <v>0</v>
      </c>
      <c r="I23" s="99">
        <f t="shared" si="3"/>
        <v>0</v>
      </c>
      <c r="J23" s="99">
        <f t="shared" si="3"/>
        <v>0</v>
      </c>
      <c r="K23" s="99">
        <f t="shared" si="3"/>
        <v>5500</v>
      </c>
      <c r="L23" s="99">
        <f t="shared" si="3"/>
        <v>0</v>
      </c>
      <c r="M23" s="99">
        <f t="shared" si="3"/>
        <v>0</v>
      </c>
      <c r="N23" s="99">
        <f t="shared" si="3"/>
        <v>0</v>
      </c>
      <c r="O23" s="134"/>
    </row>
    <row r="24" spans="1:15" ht="25.5" customHeight="1">
      <c r="A24" s="132"/>
      <c r="B24" s="37">
        <v>71035</v>
      </c>
      <c r="C24" s="18" t="s">
        <v>191</v>
      </c>
      <c r="D24" s="38"/>
      <c r="E24" s="39">
        <f>IF(SUM(E25:E25)&gt;0,SUM(E25:E25),"")</f>
        <v>5500</v>
      </c>
      <c r="F24" s="39">
        <f>SUM(F25)</f>
        <v>0</v>
      </c>
      <c r="G24" s="39">
        <f t="shared" si="3"/>
        <v>0</v>
      </c>
      <c r="H24" s="39">
        <f t="shared" si="3"/>
        <v>0</v>
      </c>
      <c r="I24" s="39">
        <f t="shared" si="3"/>
        <v>0</v>
      </c>
      <c r="J24" s="39">
        <f t="shared" si="3"/>
        <v>0</v>
      </c>
      <c r="K24" s="39">
        <f t="shared" si="3"/>
        <v>5500</v>
      </c>
      <c r="L24" s="39">
        <f t="shared" si="3"/>
        <v>0</v>
      </c>
      <c r="M24" s="39">
        <f t="shared" si="3"/>
        <v>0</v>
      </c>
      <c r="N24" s="39">
        <f t="shared" si="3"/>
        <v>0</v>
      </c>
      <c r="O24" s="134"/>
    </row>
    <row r="25" spans="1:15" ht="70.5" customHeight="1">
      <c r="A25" s="132"/>
      <c r="B25" s="19"/>
      <c r="C25" s="10" t="s">
        <v>192</v>
      </c>
      <c r="D25" s="32" t="s">
        <v>184</v>
      </c>
      <c r="E25" s="33">
        <f>IF('Załącznik Nr 1-dochody'!E48&gt;0,'Załącznik Nr 1-dochody'!E48,"")</f>
        <v>5500</v>
      </c>
      <c r="F25" s="33">
        <f>IF('Załącznik Nr 1-dochody'!F48&gt;0,'Załącznik Nr 1-dochody'!F48,"")</f>
      </c>
      <c r="G25" s="33">
        <f>IF('Załącznik Nr 1-dochody'!G48&gt;0,'Załącznik Nr 1-dochody'!G48,"")</f>
      </c>
      <c r="H25" s="33"/>
      <c r="I25" s="33"/>
      <c r="J25" s="33"/>
      <c r="K25" s="33">
        <f>E25</f>
        <v>5500</v>
      </c>
      <c r="L25" s="33">
        <f>F25</f>
      </c>
      <c r="M25" s="196"/>
      <c r="N25" s="196"/>
      <c r="O25" s="134"/>
    </row>
    <row r="26" spans="1:15" ht="21" customHeight="1">
      <c r="A26" s="137">
        <v>750</v>
      </c>
      <c r="B26" s="97"/>
      <c r="C26" s="98" t="s">
        <v>19</v>
      </c>
      <c r="D26" s="96"/>
      <c r="E26" s="99">
        <f>SUM(E27+E29)</f>
        <v>554146</v>
      </c>
      <c r="F26" s="99">
        <f aca="true" t="shared" si="4" ref="F26:N26">SUM(F27+F29)</f>
        <v>509000</v>
      </c>
      <c r="G26" s="99">
        <f t="shared" si="4"/>
        <v>0</v>
      </c>
      <c r="H26" s="99">
        <f t="shared" si="4"/>
        <v>0</v>
      </c>
      <c r="I26" s="99">
        <f t="shared" si="4"/>
        <v>497000</v>
      </c>
      <c r="J26" s="99">
        <f t="shared" si="4"/>
        <v>509000</v>
      </c>
      <c r="K26" s="99">
        <f t="shared" si="4"/>
        <v>57146</v>
      </c>
      <c r="L26" s="99">
        <f t="shared" si="4"/>
        <v>0</v>
      </c>
      <c r="M26" s="99">
        <f t="shared" si="4"/>
        <v>0</v>
      </c>
      <c r="N26" s="99">
        <f t="shared" si="4"/>
        <v>0</v>
      </c>
      <c r="O26" s="134">
        <f aca="true" t="shared" si="5" ref="O26:O84">F26/E26</f>
        <v>0.9185304955733687</v>
      </c>
    </row>
    <row r="27" spans="1:15" s="3" customFormat="1" ht="18" customHeight="1">
      <c r="A27" s="135"/>
      <c r="B27" s="106">
        <v>75011</v>
      </c>
      <c r="C27" s="101" t="s">
        <v>20</v>
      </c>
      <c r="D27" s="100"/>
      <c r="E27" s="39">
        <f>SUM(E28)</f>
        <v>497000</v>
      </c>
      <c r="F27" s="39">
        <f>SUM(F28)</f>
        <v>509000</v>
      </c>
      <c r="G27" s="39">
        <f aca="true" t="shared" si="6" ref="G27:N27">SUM(G28)</f>
        <v>0</v>
      </c>
      <c r="H27" s="39">
        <f t="shared" si="6"/>
        <v>0</v>
      </c>
      <c r="I27" s="39">
        <f t="shared" si="6"/>
        <v>497000</v>
      </c>
      <c r="J27" s="39">
        <f t="shared" si="6"/>
        <v>509000</v>
      </c>
      <c r="K27" s="39">
        <f t="shared" si="6"/>
        <v>0</v>
      </c>
      <c r="L27" s="39">
        <f t="shared" si="6"/>
        <v>0</v>
      </c>
      <c r="M27" s="39">
        <f t="shared" si="6"/>
        <v>0</v>
      </c>
      <c r="N27" s="39">
        <f t="shared" si="6"/>
        <v>0</v>
      </c>
      <c r="O27" s="134">
        <f t="shared" si="5"/>
        <v>1.0241448692152917</v>
      </c>
    </row>
    <row r="28" spans="1:15" ht="63.75" customHeight="1">
      <c r="A28" s="136"/>
      <c r="B28" s="19"/>
      <c r="C28" s="10" t="s">
        <v>80</v>
      </c>
      <c r="D28" s="32" t="s">
        <v>115</v>
      </c>
      <c r="E28" s="33">
        <f>IF('Załącznik Nr 1-dochody'!E51&gt;0,'Załącznik Nr 1-dochody'!E51,"")</f>
        <v>497000</v>
      </c>
      <c r="F28" s="33">
        <f>IF('Załącznik Nr 1-dochody'!F51&gt;0,'Załącznik Nr 1-dochody'!F51,"")</f>
        <v>509000</v>
      </c>
      <c r="G28" s="33"/>
      <c r="H28" s="33"/>
      <c r="I28" s="33">
        <f>E28</f>
        <v>497000</v>
      </c>
      <c r="J28" s="33">
        <f>F28</f>
        <v>509000</v>
      </c>
      <c r="K28" s="33"/>
      <c r="L28" s="33"/>
      <c r="M28" s="196"/>
      <c r="N28" s="196"/>
      <c r="O28" s="134">
        <f t="shared" si="5"/>
        <v>1.0241448692152917</v>
      </c>
    </row>
    <row r="29" spans="1:15" ht="63.75" customHeight="1">
      <c r="A29" s="136"/>
      <c r="B29" s="130" t="s">
        <v>275</v>
      </c>
      <c r="C29" s="295" t="s">
        <v>276</v>
      </c>
      <c r="D29" s="156"/>
      <c r="E29" s="41">
        <f>SUM(E30)</f>
        <v>57146</v>
      </c>
      <c r="F29" s="41">
        <f aca="true" t="shared" si="7" ref="F29:N29">SUM(F30)</f>
        <v>0</v>
      </c>
      <c r="G29" s="41">
        <f t="shared" si="7"/>
        <v>0</v>
      </c>
      <c r="H29" s="41">
        <f t="shared" si="7"/>
        <v>0</v>
      </c>
      <c r="I29" s="41">
        <f t="shared" si="7"/>
        <v>0</v>
      </c>
      <c r="J29" s="41">
        <f t="shared" si="7"/>
        <v>0</v>
      </c>
      <c r="K29" s="41">
        <f t="shared" si="7"/>
        <v>57146</v>
      </c>
      <c r="L29" s="41">
        <f t="shared" si="7"/>
        <v>0</v>
      </c>
      <c r="M29" s="41">
        <f t="shared" si="7"/>
        <v>0</v>
      </c>
      <c r="N29" s="41">
        <f t="shared" si="7"/>
        <v>0</v>
      </c>
      <c r="O29" s="134"/>
    </row>
    <row r="30" spans="1:15" ht="63.75" customHeight="1">
      <c r="A30" s="136"/>
      <c r="B30" s="328"/>
      <c r="C30" s="293" t="s">
        <v>277</v>
      </c>
      <c r="D30" s="235" t="s">
        <v>278</v>
      </c>
      <c r="E30" s="33">
        <f>IF('Załącznik Nr 1-dochody'!E62&gt;0,'Załącznik Nr 1-dochody'!E62,"")</f>
        <v>57146</v>
      </c>
      <c r="F30" s="33">
        <f>IF('Załącznik Nr 1-dochody'!F62&gt;0,'Załącznik Nr 1-dochody'!F62,"")</f>
      </c>
      <c r="G30" s="33"/>
      <c r="H30" s="33"/>
      <c r="I30" s="33"/>
      <c r="J30" s="33"/>
      <c r="K30" s="33">
        <f>E30</f>
        <v>57146</v>
      </c>
      <c r="L30" s="33">
        <f>F30</f>
      </c>
      <c r="M30" s="196"/>
      <c r="N30" s="196"/>
      <c r="O30" s="134"/>
    </row>
    <row r="31" spans="1:15" s="1" customFormat="1" ht="57.75" customHeight="1">
      <c r="A31" s="137">
        <v>751</v>
      </c>
      <c r="B31" s="97"/>
      <c r="C31" s="98" t="s">
        <v>23</v>
      </c>
      <c r="D31" s="96"/>
      <c r="E31" s="99">
        <f>SUM(E32+E34)</f>
        <v>76087</v>
      </c>
      <c r="F31" s="99">
        <f aca="true" t="shared" si="8" ref="F31:N31">SUM(F32+F34)</f>
        <v>10256</v>
      </c>
      <c r="G31" s="99">
        <f t="shared" si="8"/>
        <v>0</v>
      </c>
      <c r="H31" s="99">
        <f t="shared" si="8"/>
        <v>0</v>
      </c>
      <c r="I31" s="99">
        <f t="shared" si="8"/>
        <v>76087</v>
      </c>
      <c r="J31" s="99">
        <f t="shared" si="8"/>
        <v>10256</v>
      </c>
      <c r="K31" s="99">
        <f t="shared" si="8"/>
        <v>0</v>
      </c>
      <c r="L31" s="99">
        <f t="shared" si="8"/>
        <v>0</v>
      </c>
      <c r="M31" s="99">
        <f t="shared" si="8"/>
        <v>0</v>
      </c>
      <c r="N31" s="99">
        <f t="shared" si="8"/>
        <v>0</v>
      </c>
      <c r="O31" s="134">
        <f t="shared" si="5"/>
        <v>0.1347930658325338</v>
      </c>
    </row>
    <row r="32" spans="1:15" s="3" customFormat="1" ht="33.75" customHeight="1">
      <c r="A32" s="135"/>
      <c r="B32" s="106">
        <v>75101</v>
      </c>
      <c r="C32" s="101" t="s">
        <v>69</v>
      </c>
      <c r="D32" s="100"/>
      <c r="E32" s="39">
        <f>IF(SUM(E33:E33)&gt;0,SUM(E33:E33),"")</f>
        <v>7882</v>
      </c>
      <c r="F32" s="39">
        <f aca="true" t="shared" si="9" ref="F32:N32">SUM(F33)</f>
        <v>10256</v>
      </c>
      <c r="G32" s="39">
        <f t="shared" si="9"/>
        <v>0</v>
      </c>
      <c r="H32" s="39">
        <f t="shared" si="9"/>
        <v>0</v>
      </c>
      <c r="I32" s="39">
        <f t="shared" si="9"/>
        <v>7882</v>
      </c>
      <c r="J32" s="39">
        <f t="shared" si="9"/>
        <v>10256</v>
      </c>
      <c r="K32" s="39">
        <f t="shared" si="9"/>
        <v>0</v>
      </c>
      <c r="L32" s="39">
        <f t="shared" si="9"/>
        <v>0</v>
      </c>
      <c r="M32" s="39">
        <f t="shared" si="9"/>
        <v>0</v>
      </c>
      <c r="N32" s="39">
        <f t="shared" si="9"/>
        <v>0</v>
      </c>
      <c r="O32" s="134">
        <f t="shared" si="5"/>
        <v>1.301192590713017</v>
      </c>
    </row>
    <row r="33" spans="1:15" s="3" customFormat="1" ht="64.5" customHeight="1">
      <c r="A33" s="135"/>
      <c r="B33" s="109"/>
      <c r="C33" s="10" t="s">
        <v>80</v>
      </c>
      <c r="D33" s="110" t="s">
        <v>115</v>
      </c>
      <c r="E33" s="33">
        <f>IF('Załącznik Nr 1-dochody'!E67&gt;0,'Załącznik Nr 1-dochody'!E67,"")</f>
        <v>7882</v>
      </c>
      <c r="F33" s="33">
        <f>IF('Załącznik Nr 1-dochody'!F67&gt;0,'Załącznik Nr 1-dochody'!F67,"")</f>
        <v>10256</v>
      </c>
      <c r="G33" s="184"/>
      <c r="H33" s="184"/>
      <c r="I33" s="33">
        <f>E33</f>
        <v>7882</v>
      </c>
      <c r="J33" s="33">
        <f>F33</f>
        <v>10256</v>
      </c>
      <c r="K33" s="184"/>
      <c r="L33" s="184"/>
      <c r="M33" s="221"/>
      <c r="N33" s="221"/>
      <c r="O33" s="134">
        <f t="shared" si="5"/>
        <v>1.301192590713017</v>
      </c>
    </row>
    <row r="34" spans="1:15" s="3" customFormat="1" ht="78.75">
      <c r="A34" s="135"/>
      <c r="B34" s="331">
        <v>75109</v>
      </c>
      <c r="C34" s="311" t="s">
        <v>276</v>
      </c>
      <c r="D34" s="100"/>
      <c r="E34" s="41">
        <f>SUM(E35)</f>
        <v>68205</v>
      </c>
      <c r="F34" s="41">
        <f aca="true" t="shared" si="10" ref="F34:N34">SUM(F35)</f>
        <v>0</v>
      </c>
      <c r="G34" s="41">
        <f t="shared" si="10"/>
        <v>0</v>
      </c>
      <c r="H34" s="41">
        <f t="shared" si="10"/>
        <v>0</v>
      </c>
      <c r="I34" s="41">
        <f t="shared" si="10"/>
        <v>68205</v>
      </c>
      <c r="J34" s="41">
        <f t="shared" si="10"/>
        <v>0</v>
      </c>
      <c r="K34" s="41">
        <f t="shared" si="10"/>
        <v>0</v>
      </c>
      <c r="L34" s="41">
        <f t="shared" si="10"/>
        <v>0</v>
      </c>
      <c r="M34" s="41">
        <f t="shared" si="10"/>
        <v>0</v>
      </c>
      <c r="N34" s="41">
        <f t="shared" si="10"/>
        <v>0</v>
      </c>
      <c r="O34" s="134"/>
    </row>
    <row r="35" spans="1:15" s="3" customFormat="1" ht="64.5" customHeight="1">
      <c r="A35" s="135"/>
      <c r="B35" s="332"/>
      <c r="C35" s="292" t="s">
        <v>80</v>
      </c>
      <c r="D35" s="110" t="s">
        <v>115</v>
      </c>
      <c r="E35" s="33">
        <f>IF('Załącznik Nr 1-dochody'!E69&gt;0,'Załącznik Nr 1-dochody'!E69,"")</f>
        <v>68205</v>
      </c>
      <c r="F35" s="33">
        <f>IF('Załącznik Nr 1-dochody'!F69&gt;0,'Załącznik Nr 1-dochody'!F69,"")</f>
      </c>
      <c r="G35" s="184"/>
      <c r="H35" s="184"/>
      <c r="I35" s="33">
        <f>E35</f>
        <v>68205</v>
      </c>
      <c r="J35" s="33">
        <f>F35</f>
      </c>
      <c r="K35" s="184"/>
      <c r="L35" s="184"/>
      <c r="M35" s="221"/>
      <c r="N35" s="221"/>
      <c r="O35" s="134"/>
    </row>
    <row r="36" spans="1:15" s="3" customFormat="1" ht="63.75">
      <c r="A36" s="133">
        <v>756</v>
      </c>
      <c r="B36" s="96"/>
      <c r="C36" s="290" t="s">
        <v>167</v>
      </c>
      <c r="D36" s="299"/>
      <c r="E36" s="166">
        <f>SUM(E37)</f>
        <v>190000</v>
      </c>
      <c r="F36" s="166">
        <f aca="true" t="shared" si="11" ref="F36:N37">SUM(F37)</f>
        <v>213842</v>
      </c>
      <c r="G36" s="166">
        <f t="shared" si="11"/>
        <v>0</v>
      </c>
      <c r="H36" s="166">
        <f t="shared" si="11"/>
        <v>0</v>
      </c>
      <c r="I36" s="166">
        <f t="shared" si="11"/>
        <v>0</v>
      </c>
      <c r="J36" s="166">
        <f t="shared" si="11"/>
        <v>0</v>
      </c>
      <c r="K36" s="166">
        <f t="shared" si="11"/>
        <v>0</v>
      </c>
      <c r="L36" s="166">
        <f t="shared" si="11"/>
        <v>0</v>
      </c>
      <c r="M36" s="166">
        <f t="shared" si="11"/>
        <v>190000</v>
      </c>
      <c r="N36" s="166">
        <f t="shared" si="11"/>
        <v>213842</v>
      </c>
      <c r="O36" s="134"/>
    </row>
    <row r="37" spans="1:15" s="3" customFormat="1" ht="63.75">
      <c r="A37" s="135"/>
      <c r="B37" s="104">
        <v>75615</v>
      </c>
      <c r="C37" s="287" t="s">
        <v>193</v>
      </c>
      <c r="D37" s="100"/>
      <c r="E37" s="41">
        <f>SUM(E38)</f>
        <v>190000</v>
      </c>
      <c r="F37" s="41">
        <f t="shared" si="11"/>
        <v>213842</v>
      </c>
      <c r="G37" s="41">
        <f t="shared" si="11"/>
        <v>0</v>
      </c>
      <c r="H37" s="41">
        <f t="shared" si="11"/>
        <v>0</v>
      </c>
      <c r="I37" s="41">
        <f t="shared" si="11"/>
        <v>0</v>
      </c>
      <c r="J37" s="41">
        <f t="shared" si="11"/>
        <v>0</v>
      </c>
      <c r="K37" s="41">
        <f t="shared" si="11"/>
        <v>0</v>
      </c>
      <c r="L37" s="41">
        <f t="shared" si="11"/>
        <v>0</v>
      </c>
      <c r="M37" s="41">
        <f t="shared" si="11"/>
        <v>190000</v>
      </c>
      <c r="N37" s="41">
        <f t="shared" si="11"/>
        <v>213842</v>
      </c>
      <c r="O37" s="134"/>
    </row>
    <row r="38" spans="1:15" s="3" customFormat="1" ht="25.5">
      <c r="A38" s="135"/>
      <c r="B38" s="332"/>
      <c r="C38" s="293" t="s">
        <v>283</v>
      </c>
      <c r="D38" s="113" t="s">
        <v>284</v>
      </c>
      <c r="E38" s="40">
        <f>IF('Załącznik Nr 1-dochody'!E89&gt;0,'Załącznik Nr 1-dochody'!E89,"")</f>
        <v>190000</v>
      </c>
      <c r="F38" s="40">
        <f>IF('Załącznik Nr 1-dochody'!F89&gt;0,'Załącznik Nr 1-dochody'!F89,"")</f>
        <v>213842</v>
      </c>
      <c r="G38" s="422"/>
      <c r="H38" s="422"/>
      <c r="I38" s="40"/>
      <c r="J38" s="40"/>
      <c r="K38" s="422"/>
      <c r="L38" s="422"/>
      <c r="M38" s="423">
        <f>E38</f>
        <v>190000</v>
      </c>
      <c r="N38" s="423">
        <f>F38</f>
        <v>213842</v>
      </c>
      <c r="O38" s="134"/>
    </row>
    <row r="39" spans="1:15" s="1" customFormat="1" ht="22.5" customHeight="1">
      <c r="A39" s="137">
        <v>801</v>
      </c>
      <c r="B39" s="97"/>
      <c r="C39" s="98" t="s">
        <v>41</v>
      </c>
      <c r="D39" s="96"/>
      <c r="E39" s="99">
        <f>SUM(E40,E43)</f>
        <v>425425</v>
      </c>
      <c r="F39" s="99">
        <f aca="true" t="shared" si="12" ref="F39:N39">SUM(F40,F43)</f>
        <v>51000</v>
      </c>
      <c r="G39" s="99">
        <f t="shared" si="12"/>
        <v>310245</v>
      </c>
      <c r="H39" s="99">
        <f t="shared" si="12"/>
        <v>51000</v>
      </c>
      <c r="I39" s="99">
        <f t="shared" si="12"/>
        <v>0</v>
      </c>
      <c r="J39" s="99">
        <f t="shared" si="12"/>
        <v>0</v>
      </c>
      <c r="K39" s="99">
        <f t="shared" si="12"/>
        <v>115180</v>
      </c>
      <c r="L39" s="99">
        <f t="shared" si="12"/>
        <v>0</v>
      </c>
      <c r="M39" s="99">
        <f t="shared" si="12"/>
        <v>0</v>
      </c>
      <c r="N39" s="99">
        <f t="shared" si="12"/>
        <v>0</v>
      </c>
      <c r="O39" s="134">
        <f t="shared" si="5"/>
        <v>0.11988011988011989</v>
      </c>
    </row>
    <row r="40" spans="1:15" s="3" customFormat="1" ht="18" customHeight="1">
      <c r="A40" s="135"/>
      <c r="B40" s="106">
        <v>80101</v>
      </c>
      <c r="C40" s="101" t="s">
        <v>42</v>
      </c>
      <c r="D40" s="100"/>
      <c r="E40" s="39">
        <f>SUM(E41:E42)</f>
        <v>269550</v>
      </c>
      <c r="F40" s="39">
        <f aca="true" t="shared" si="13" ref="F40:N40">SUM(F41:F42)</f>
        <v>0</v>
      </c>
      <c r="G40" s="39">
        <f t="shared" si="13"/>
        <v>154370</v>
      </c>
      <c r="H40" s="39">
        <f t="shared" si="13"/>
        <v>0</v>
      </c>
      <c r="I40" s="39">
        <f t="shared" si="13"/>
        <v>0</v>
      </c>
      <c r="J40" s="39">
        <f t="shared" si="13"/>
        <v>0</v>
      </c>
      <c r="K40" s="39">
        <f t="shared" si="13"/>
        <v>115180</v>
      </c>
      <c r="L40" s="39">
        <f t="shared" si="13"/>
        <v>0</v>
      </c>
      <c r="M40" s="39">
        <f t="shared" si="13"/>
        <v>0</v>
      </c>
      <c r="N40" s="39">
        <f t="shared" si="13"/>
        <v>0</v>
      </c>
      <c r="O40" s="134">
        <f t="shared" si="5"/>
        <v>0</v>
      </c>
    </row>
    <row r="41" spans="1:15" ht="44.25" customHeight="1">
      <c r="A41" s="136"/>
      <c r="B41" s="19"/>
      <c r="C41" s="11" t="s">
        <v>88</v>
      </c>
      <c r="D41" s="32" t="s">
        <v>135</v>
      </c>
      <c r="E41" s="33">
        <f>IF('Załącznik Nr 1-dochody'!E135&gt;0,'Załącznik Nr 1-dochody'!E135,"")</f>
        <v>154370</v>
      </c>
      <c r="F41" s="33">
        <f>IF('Załącznik Nr 1-dochody'!F135&gt;0,'Załącznik Nr 1-dochody'!F135,"")</f>
      </c>
      <c r="G41" s="179">
        <f>E41</f>
        <v>154370</v>
      </c>
      <c r="H41" s="179">
        <f>F41</f>
      </c>
      <c r="I41" s="33"/>
      <c r="J41" s="33"/>
      <c r="K41" s="179"/>
      <c r="L41" s="179"/>
      <c r="M41" s="222"/>
      <c r="N41" s="222"/>
      <c r="O41" s="134"/>
    </row>
    <row r="42" spans="1:15" ht="63.75">
      <c r="A42" s="136"/>
      <c r="B42" s="19"/>
      <c r="C42" s="289" t="s">
        <v>297</v>
      </c>
      <c r="D42" s="105" t="s">
        <v>104</v>
      </c>
      <c r="E42" s="33">
        <f>IF('Załącznik Nr 1-dochody'!E136&gt;0,'Załącznik Nr 1-dochody'!E136,"")</f>
        <v>115180</v>
      </c>
      <c r="F42" s="33">
        <f>IF('Załącznik Nr 1-dochody'!F136&gt;0,'Załącznik Nr 1-dochody'!F136,"")</f>
      </c>
      <c r="G42" s="179"/>
      <c r="H42" s="179"/>
      <c r="I42" s="33"/>
      <c r="J42" s="33"/>
      <c r="K42" s="179">
        <f>E42</f>
        <v>115180</v>
      </c>
      <c r="L42" s="179">
        <f>F42</f>
      </c>
      <c r="M42" s="222"/>
      <c r="N42" s="222"/>
      <c r="O42" s="134"/>
    </row>
    <row r="43" spans="1:15" s="5" customFormat="1" ht="18" customHeight="1">
      <c r="A43" s="135"/>
      <c r="B43" s="106">
        <v>80195</v>
      </c>
      <c r="C43" s="101" t="s">
        <v>5</v>
      </c>
      <c r="D43" s="100"/>
      <c r="E43" s="39">
        <f>IF(SUM(E44:E44)&gt;0,SUM(E44:E44),"")</f>
        <v>155875</v>
      </c>
      <c r="F43" s="39">
        <f>SUM(F44)</f>
        <v>51000</v>
      </c>
      <c r="G43" s="39">
        <f>IF(SUM(G44:G44)&gt;0,SUM(G44:G44),"")</f>
        <v>155875</v>
      </c>
      <c r="H43" s="39">
        <f aca="true" t="shared" si="14" ref="H43:N43">SUM(H44)</f>
        <v>51000</v>
      </c>
      <c r="I43" s="39">
        <f t="shared" si="14"/>
        <v>0</v>
      </c>
      <c r="J43" s="39">
        <f t="shared" si="14"/>
        <v>0</v>
      </c>
      <c r="K43" s="39">
        <f t="shared" si="14"/>
        <v>0</v>
      </c>
      <c r="L43" s="39">
        <f t="shared" si="14"/>
        <v>0</v>
      </c>
      <c r="M43" s="39">
        <f t="shared" si="14"/>
        <v>0</v>
      </c>
      <c r="N43" s="39">
        <f t="shared" si="14"/>
        <v>0</v>
      </c>
      <c r="O43" s="134">
        <f t="shared" si="5"/>
        <v>0.3271852445870088</v>
      </c>
    </row>
    <row r="44" spans="1:15" s="4" customFormat="1" ht="42.75" customHeight="1">
      <c r="A44" s="136"/>
      <c r="B44" s="19"/>
      <c r="C44" s="11" t="s">
        <v>88</v>
      </c>
      <c r="D44" s="32" t="s">
        <v>135</v>
      </c>
      <c r="E44" s="33">
        <f>IF('Załącznik Nr 1-dochody'!E158&gt;0,'Załącznik Nr 1-dochody'!E158,"")</f>
        <v>155875</v>
      </c>
      <c r="F44" s="33">
        <f>IF('Załącznik Nr 1-dochody'!F158&gt;0,'Załącznik Nr 1-dochody'!F158,"")</f>
        <v>51000</v>
      </c>
      <c r="G44" s="33">
        <f>E44</f>
        <v>155875</v>
      </c>
      <c r="H44" s="33">
        <f>F44</f>
        <v>51000</v>
      </c>
      <c r="I44" s="33"/>
      <c r="J44" s="179"/>
      <c r="K44" s="179"/>
      <c r="L44" s="179"/>
      <c r="M44" s="222"/>
      <c r="N44" s="222"/>
      <c r="O44" s="134"/>
    </row>
    <row r="45" spans="1:15" s="7" customFormat="1" ht="24" customHeight="1">
      <c r="A45" s="137">
        <v>851</v>
      </c>
      <c r="B45" s="97"/>
      <c r="C45" s="98" t="s">
        <v>45</v>
      </c>
      <c r="D45" s="96"/>
      <c r="E45" s="99">
        <f>IF(SUM(E46,)&gt;0,SUM(E46),"")</f>
        <v>3000</v>
      </c>
      <c r="F45" s="99">
        <f>SUM(F46)</f>
        <v>3000</v>
      </c>
      <c r="G45" s="99">
        <f aca="true" t="shared" si="15" ref="G45:N46">SUM(G46)</f>
        <v>0</v>
      </c>
      <c r="H45" s="99">
        <f t="shared" si="15"/>
        <v>0</v>
      </c>
      <c r="I45" s="99">
        <f t="shared" si="15"/>
        <v>3000</v>
      </c>
      <c r="J45" s="99">
        <f t="shared" si="15"/>
        <v>3000</v>
      </c>
      <c r="K45" s="99">
        <f t="shared" si="15"/>
        <v>0</v>
      </c>
      <c r="L45" s="99">
        <f t="shared" si="15"/>
        <v>0</v>
      </c>
      <c r="M45" s="99">
        <f t="shared" si="15"/>
        <v>0</v>
      </c>
      <c r="N45" s="99">
        <f t="shared" si="15"/>
        <v>0</v>
      </c>
      <c r="O45" s="134">
        <f t="shared" si="5"/>
        <v>1</v>
      </c>
    </row>
    <row r="46" spans="1:15" s="5" customFormat="1" ht="54" customHeight="1">
      <c r="A46" s="135"/>
      <c r="B46" s="106">
        <v>85156</v>
      </c>
      <c r="C46" s="101" t="s">
        <v>100</v>
      </c>
      <c r="D46" s="100"/>
      <c r="E46" s="39">
        <f>IF(SUM(E47:E47)&gt;0,SUM(E47:E47),"")</f>
        <v>3000</v>
      </c>
      <c r="F46" s="39">
        <f>SUM(F47)</f>
        <v>3000</v>
      </c>
      <c r="G46" s="39">
        <f t="shared" si="15"/>
        <v>0</v>
      </c>
      <c r="H46" s="39">
        <f t="shared" si="15"/>
        <v>0</v>
      </c>
      <c r="I46" s="39">
        <f t="shared" si="15"/>
        <v>3000</v>
      </c>
      <c r="J46" s="39">
        <f t="shared" si="15"/>
        <v>3000</v>
      </c>
      <c r="K46" s="39">
        <f t="shared" si="15"/>
        <v>0</v>
      </c>
      <c r="L46" s="39">
        <f t="shared" si="15"/>
        <v>0</v>
      </c>
      <c r="M46" s="39">
        <f t="shared" si="15"/>
        <v>0</v>
      </c>
      <c r="N46" s="39">
        <f t="shared" si="15"/>
        <v>0</v>
      </c>
      <c r="O46" s="134">
        <f t="shared" si="5"/>
        <v>1</v>
      </c>
    </row>
    <row r="47" spans="1:15" s="4" customFormat="1" ht="66" customHeight="1">
      <c r="A47" s="136"/>
      <c r="B47" s="19"/>
      <c r="C47" s="10" t="s">
        <v>80</v>
      </c>
      <c r="D47" s="32" t="s">
        <v>115</v>
      </c>
      <c r="E47" s="33">
        <f>IF('Załącznik Nr 1-dochody'!E168&gt;0,'Załącznik Nr 1-dochody'!E168,"")</f>
        <v>3000</v>
      </c>
      <c r="F47" s="33">
        <f>IF('Załącznik Nr 1-dochody'!F168&gt;0,'Załącznik Nr 1-dochody'!F168,"")</f>
        <v>3000</v>
      </c>
      <c r="G47" s="179"/>
      <c r="H47" s="179"/>
      <c r="I47" s="33">
        <f>E47</f>
        <v>3000</v>
      </c>
      <c r="J47" s="33">
        <f>F47</f>
        <v>3000</v>
      </c>
      <c r="K47" s="179"/>
      <c r="L47" s="179"/>
      <c r="M47" s="222"/>
      <c r="N47" s="222"/>
      <c r="O47" s="134">
        <f t="shared" si="5"/>
        <v>1</v>
      </c>
    </row>
    <row r="48" spans="1:15" s="7" customFormat="1" ht="22.5" customHeight="1">
      <c r="A48" s="137">
        <v>852</v>
      </c>
      <c r="B48" s="97"/>
      <c r="C48" s="98" t="s">
        <v>101</v>
      </c>
      <c r="D48" s="96"/>
      <c r="E48" s="99">
        <f>SUM(E49+E52+E54+E56+E59+E61+E63+E65)</f>
        <v>21135171</v>
      </c>
      <c r="F48" s="99">
        <f aca="true" t="shared" si="16" ref="F48:N48">SUM(F49+F52+F54+F56+F59+F61+F63+F65)</f>
        <v>18400000</v>
      </c>
      <c r="G48" s="99">
        <f t="shared" si="16"/>
        <v>2717156</v>
      </c>
      <c r="H48" s="99">
        <f t="shared" si="16"/>
        <v>2983000</v>
      </c>
      <c r="I48" s="99">
        <f t="shared" si="16"/>
        <v>18397392</v>
      </c>
      <c r="J48" s="99">
        <f t="shared" si="16"/>
        <v>15417000</v>
      </c>
      <c r="K48" s="99">
        <f t="shared" si="16"/>
        <v>5645</v>
      </c>
      <c r="L48" s="99">
        <f t="shared" si="16"/>
        <v>0</v>
      </c>
      <c r="M48" s="99">
        <f t="shared" si="16"/>
        <v>14978</v>
      </c>
      <c r="N48" s="99">
        <f t="shared" si="16"/>
        <v>0</v>
      </c>
      <c r="O48" s="134">
        <f t="shared" si="5"/>
        <v>0.8705867579685066</v>
      </c>
    </row>
    <row r="49" spans="1:15" s="5" customFormat="1" ht="18" customHeight="1">
      <c r="A49" s="135"/>
      <c r="B49" s="106">
        <v>85203</v>
      </c>
      <c r="C49" s="101" t="s">
        <v>50</v>
      </c>
      <c r="D49" s="100"/>
      <c r="E49" s="39">
        <f>SUM(E50:E51)</f>
        <v>317978</v>
      </c>
      <c r="F49" s="39">
        <f aca="true" t="shared" si="17" ref="F49:N49">SUM(F50:F51)</f>
        <v>306000</v>
      </c>
      <c r="G49" s="39">
        <f t="shared" si="17"/>
        <v>0</v>
      </c>
      <c r="H49" s="39">
        <f t="shared" si="17"/>
        <v>0</v>
      </c>
      <c r="I49" s="39">
        <f t="shared" si="17"/>
        <v>303000</v>
      </c>
      <c r="J49" s="39">
        <f t="shared" si="17"/>
        <v>306000</v>
      </c>
      <c r="K49" s="39">
        <f t="shared" si="17"/>
        <v>0</v>
      </c>
      <c r="L49" s="39">
        <f t="shared" si="17"/>
        <v>0</v>
      </c>
      <c r="M49" s="39">
        <f t="shared" si="17"/>
        <v>14978</v>
      </c>
      <c r="N49" s="39">
        <f t="shared" si="17"/>
        <v>0</v>
      </c>
      <c r="O49" s="134">
        <f t="shared" si="5"/>
        <v>0.9623307272830196</v>
      </c>
    </row>
    <row r="50" spans="1:15" s="4" customFormat="1" ht="63.75" customHeight="1">
      <c r="A50" s="136"/>
      <c r="B50" s="19"/>
      <c r="C50" s="10" t="s">
        <v>80</v>
      </c>
      <c r="D50" s="32" t="s">
        <v>115</v>
      </c>
      <c r="E50" s="33">
        <f>IF('Załącznik Nr 1-dochody'!E185&gt;0,'Załącznik Nr 1-dochody'!E185,"")</f>
        <v>303000</v>
      </c>
      <c r="F50" s="33">
        <f>IF('Załącznik Nr 1-dochody'!F185&gt;0,'Załącznik Nr 1-dochody'!F185,"")</f>
        <v>306000</v>
      </c>
      <c r="G50" s="179"/>
      <c r="H50" s="179"/>
      <c r="I50" s="33">
        <f>E50</f>
        <v>303000</v>
      </c>
      <c r="J50" s="33">
        <f>F50</f>
        <v>306000</v>
      </c>
      <c r="K50" s="179"/>
      <c r="L50" s="179"/>
      <c r="M50" s="222"/>
      <c r="N50" s="222"/>
      <c r="O50" s="134">
        <f t="shared" si="5"/>
        <v>1.00990099009901</v>
      </c>
    </row>
    <row r="51" spans="1:15" s="4" customFormat="1" ht="63.75" customHeight="1">
      <c r="A51" s="136"/>
      <c r="B51" s="19"/>
      <c r="C51" s="292" t="s">
        <v>291</v>
      </c>
      <c r="D51" s="236" t="s">
        <v>138</v>
      </c>
      <c r="E51" s="33">
        <f>IF('Załącznik Nr 1-dochody'!E187&gt;0,'Załącznik Nr 1-dochody'!E187,"")</f>
        <v>14978</v>
      </c>
      <c r="F51" s="33">
        <f>IF('Załącznik Nr 1-dochody'!F187&gt;0,'Załącznik Nr 1-dochody'!F187,"")</f>
      </c>
      <c r="G51" s="179"/>
      <c r="H51" s="179"/>
      <c r="I51" s="33"/>
      <c r="J51" s="33"/>
      <c r="K51" s="179"/>
      <c r="L51" s="179"/>
      <c r="M51" s="222">
        <f>E51</f>
        <v>14978</v>
      </c>
      <c r="N51" s="222">
        <f>F51</f>
      </c>
      <c r="O51" s="134"/>
    </row>
    <row r="52" spans="1:15" s="4" customFormat="1" ht="49.5" customHeight="1">
      <c r="A52" s="136"/>
      <c r="B52" s="119">
        <v>85212</v>
      </c>
      <c r="C52" s="120" t="s">
        <v>185</v>
      </c>
      <c r="D52" s="38"/>
      <c r="E52" s="39">
        <f aca="true" t="shared" si="18" ref="E52:N52">SUM(E53:E53)</f>
        <v>16900000</v>
      </c>
      <c r="F52" s="39">
        <f t="shared" si="18"/>
        <v>13918000</v>
      </c>
      <c r="G52" s="39">
        <f t="shared" si="18"/>
        <v>0</v>
      </c>
      <c r="H52" s="39">
        <f t="shared" si="18"/>
        <v>0</v>
      </c>
      <c r="I52" s="39">
        <f t="shared" si="18"/>
        <v>16900000</v>
      </c>
      <c r="J52" s="39">
        <f t="shared" si="18"/>
        <v>13918000</v>
      </c>
      <c r="K52" s="39">
        <f t="shared" si="18"/>
        <v>0</v>
      </c>
      <c r="L52" s="39">
        <f t="shared" si="18"/>
        <v>0</v>
      </c>
      <c r="M52" s="39">
        <f t="shared" si="18"/>
        <v>0</v>
      </c>
      <c r="N52" s="39">
        <f t="shared" si="18"/>
        <v>0</v>
      </c>
      <c r="O52" s="134">
        <f t="shared" si="5"/>
        <v>0.8235502958579881</v>
      </c>
    </row>
    <row r="53" spans="1:15" s="4" customFormat="1" ht="64.5" customHeight="1">
      <c r="A53" s="136"/>
      <c r="B53" s="19"/>
      <c r="C53" s="10" t="s">
        <v>80</v>
      </c>
      <c r="D53" s="32" t="s">
        <v>115</v>
      </c>
      <c r="E53" s="33">
        <f>IF('Załącznik Nr 1-dochody'!E192&gt;0,'Załącznik Nr 1-dochody'!E192,"")</f>
        <v>16900000</v>
      </c>
      <c r="F53" s="33">
        <f>IF('Załącznik Nr 1-dochody'!F192&gt;0,'Załącznik Nr 1-dochody'!F192,"")</f>
        <v>13918000</v>
      </c>
      <c r="G53" s="179"/>
      <c r="H53" s="179"/>
      <c r="I53" s="33">
        <f>E53</f>
        <v>16900000</v>
      </c>
      <c r="J53" s="33">
        <f>F53</f>
        <v>13918000</v>
      </c>
      <c r="K53" s="179"/>
      <c r="L53" s="179"/>
      <c r="M53" s="222"/>
      <c r="N53" s="222"/>
      <c r="O53" s="134">
        <f t="shared" si="5"/>
        <v>0.8235502958579881</v>
      </c>
    </row>
    <row r="54" spans="1:15" s="5" customFormat="1" ht="69.75" customHeight="1">
      <c r="A54" s="135"/>
      <c r="B54" s="106">
        <v>85213</v>
      </c>
      <c r="C54" s="101" t="s">
        <v>195</v>
      </c>
      <c r="D54" s="100"/>
      <c r="E54" s="39">
        <f>IF(SUM(E55:E55)&gt;0,SUM(E55:E55),"")</f>
        <v>174000</v>
      </c>
      <c r="F54" s="39">
        <f aca="true" t="shared" si="19" ref="F54:N54">SUM(F55)</f>
        <v>174000</v>
      </c>
      <c r="G54" s="39">
        <f t="shared" si="19"/>
        <v>0</v>
      </c>
      <c r="H54" s="39">
        <f t="shared" si="19"/>
        <v>0</v>
      </c>
      <c r="I54" s="39">
        <f t="shared" si="19"/>
        <v>174000</v>
      </c>
      <c r="J54" s="39">
        <f t="shared" si="19"/>
        <v>174000</v>
      </c>
      <c r="K54" s="39">
        <f t="shared" si="19"/>
        <v>0</v>
      </c>
      <c r="L54" s="39">
        <f t="shared" si="19"/>
        <v>0</v>
      </c>
      <c r="M54" s="39">
        <f t="shared" si="19"/>
        <v>0</v>
      </c>
      <c r="N54" s="39">
        <f t="shared" si="19"/>
        <v>0</v>
      </c>
      <c r="O54" s="134">
        <f t="shared" si="5"/>
        <v>1</v>
      </c>
    </row>
    <row r="55" spans="1:16" s="4" customFormat="1" ht="63.75">
      <c r="A55" s="136"/>
      <c r="B55" s="19"/>
      <c r="C55" s="10" t="s">
        <v>80</v>
      </c>
      <c r="D55" s="32" t="s">
        <v>115</v>
      </c>
      <c r="E55" s="33">
        <f>IF('Załącznik Nr 1-dochody'!E194&gt;0,'Załącznik Nr 1-dochody'!E194,"")</f>
        <v>174000</v>
      </c>
      <c r="F55" s="33">
        <f>IF('Załącznik Nr 1-dochody'!F194&gt;0,'Załącznik Nr 1-dochody'!F194,"")</f>
        <v>174000</v>
      </c>
      <c r="G55" s="179"/>
      <c r="H55" s="179"/>
      <c r="I55" s="33">
        <f>E55</f>
        <v>174000</v>
      </c>
      <c r="J55" s="179">
        <f>F55</f>
        <v>174000</v>
      </c>
      <c r="K55" s="179"/>
      <c r="L55" s="179"/>
      <c r="M55" s="222"/>
      <c r="N55" s="222"/>
      <c r="O55" s="134">
        <f t="shared" si="5"/>
        <v>1</v>
      </c>
      <c r="P55" s="25"/>
    </row>
    <row r="56" spans="1:15" s="6" customFormat="1" ht="34.5" customHeight="1">
      <c r="A56" s="141"/>
      <c r="B56" s="123">
        <v>85214</v>
      </c>
      <c r="C56" s="101" t="s">
        <v>72</v>
      </c>
      <c r="D56" s="124"/>
      <c r="E56" s="39">
        <f>SUM(E57:E58)</f>
        <v>2269000</v>
      </c>
      <c r="F56" s="39">
        <f>SUM(F57:F58)</f>
        <v>2865000</v>
      </c>
      <c r="G56" s="39">
        <f>IF(SUM(G57:G58)&gt;0,SUM(G57:G58),"")</f>
        <v>1369000</v>
      </c>
      <c r="H56" s="39">
        <f aca="true" t="shared" si="20" ref="H56:N56">SUM(H57:H58)</f>
        <v>1965000</v>
      </c>
      <c r="I56" s="39">
        <f t="shared" si="20"/>
        <v>900000</v>
      </c>
      <c r="J56" s="39">
        <f t="shared" si="20"/>
        <v>900000</v>
      </c>
      <c r="K56" s="39">
        <f t="shared" si="20"/>
        <v>0</v>
      </c>
      <c r="L56" s="39">
        <f t="shared" si="20"/>
        <v>0</v>
      </c>
      <c r="M56" s="39">
        <f t="shared" si="20"/>
        <v>0</v>
      </c>
      <c r="N56" s="39">
        <f t="shared" si="20"/>
        <v>0</v>
      </c>
      <c r="O56" s="134">
        <f t="shared" si="5"/>
        <v>1.2626707800793302</v>
      </c>
    </row>
    <row r="57" spans="1:15" s="4" customFormat="1" ht="63.75">
      <c r="A57" s="136"/>
      <c r="B57" s="19"/>
      <c r="C57" s="10" t="s">
        <v>80</v>
      </c>
      <c r="D57" s="32" t="s">
        <v>115</v>
      </c>
      <c r="E57" s="33">
        <f>IF('Załącznik Nr 1-dochody'!E196&gt;0,'Załącznik Nr 1-dochody'!E196,"")</f>
        <v>900000</v>
      </c>
      <c r="F57" s="33">
        <f>IF('Załącznik Nr 1-dochody'!F196&gt;0,'Załącznik Nr 1-dochody'!F196,"")</f>
        <v>900000</v>
      </c>
      <c r="G57" s="179"/>
      <c r="H57" s="179"/>
      <c r="I57" s="33">
        <f>E57</f>
        <v>900000</v>
      </c>
      <c r="J57" s="179">
        <f>F57</f>
        <v>900000</v>
      </c>
      <c r="K57" s="179"/>
      <c r="L57" s="179"/>
      <c r="M57" s="222"/>
      <c r="N57" s="222"/>
      <c r="O57" s="134">
        <f t="shared" si="5"/>
        <v>1</v>
      </c>
    </row>
    <row r="58" spans="1:16" s="4" customFormat="1" ht="39" customHeight="1">
      <c r="A58" s="136"/>
      <c r="B58" s="19"/>
      <c r="C58" s="11" t="s">
        <v>88</v>
      </c>
      <c r="D58" s="32" t="s">
        <v>135</v>
      </c>
      <c r="E58" s="33">
        <f>IF('Załącznik Nr 1-dochody'!E197&gt;0,'Załącznik Nr 1-dochody'!E197,"")</f>
        <v>1369000</v>
      </c>
      <c r="F58" s="33">
        <f>IF('Załącznik Nr 1-dochody'!F197&gt;0,'Załącznik Nr 1-dochody'!F197,"")</f>
        <v>1965000</v>
      </c>
      <c r="G58" s="33">
        <f>IF('Załącznik Nr 1-dochody'!E197&gt;0,'Załącznik Nr 1-dochody'!E197,"")</f>
        <v>1369000</v>
      </c>
      <c r="H58" s="33">
        <f>IF('Załącznik Nr 1-dochody'!F197&gt;0,'Załącznik Nr 1-dochody'!F197,"")</f>
        <v>1965000</v>
      </c>
      <c r="I58" s="33"/>
      <c r="J58" s="179"/>
      <c r="K58" s="33"/>
      <c r="L58" s="33">
        <f>IF('Załącznik Nr 1-dochody'!N197&gt;0,'Załącznik Nr 1-dochody'!N197,"")</f>
      </c>
      <c r="M58" s="196"/>
      <c r="N58" s="196"/>
      <c r="O58" s="134">
        <f t="shared" si="5"/>
        <v>1.435354273192111</v>
      </c>
      <c r="P58" s="25"/>
    </row>
    <row r="59" spans="1:17" s="5" customFormat="1" ht="18" customHeight="1">
      <c r="A59" s="135"/>
      <c r="B59" s="106">
        <v>85219</v>
      </c>
      <c r="C59" s="101" t="s">
        <v>52</v>
      </c>
      <c r="D59" s="100"/>
      <c r="E59" s="39">
        <f>IF(SUM(E60:E60)&gt;0,SUM(E60:E60),"")</f>
        <v>738750</v>
      </c>
      <c r="F59" s="39">
        <f>IF(SUM(F60:F60)&gt;0,SUM(F60:F60),"")</f>
        <v>679000</v>
      </c>
      <c r="G59" s="39">
        <f>IF(SUM(G60:G60)&gt;0,SUM(G60:G60),"")</f>
        <v>738750</v>
      </c>
      <c r="H59" s="39">
        <f aca="true" t="shared" si="21" ref="H59:N59">SUM(H60)</f>
        <v>679000</v>
      </c>
      <c r="I59" s="39">
        <f t="shared" si="21"/>
        <v>0</v>
      </c>
      <c r="J59" s="39">
        <f t="shared" si="21"/>
        <v>0</v>
      </c>
      <c r="K59" s="39">
        <f t="shared" si="21"/>
        <v>0</v>
      </c>
      <c r="L59" s="39">
        <f t="shared" si="21"/>
        <v>0</v>
      </c>
      <c r="M59" s="39">
        <f t="shared" si="21"/>
        <v>0</v>
      </c>
      <c r="N59" s="39">
        <f t="shared" si="21"/>
        <v>0</v>
      </c>
      <c r="O59" s="134">
        <f t="shared" si="5"/>
        <v>0.9191201353637902</v>
      </c>
      <c r="P59" s="17"/>
      <c r="Q59" s="17"/>
    </row>
    <row r="60" spans="1:16" s="4" customFormat="1" ht="38.25">
      <c r="A60" s="136"/>
      <c r="B60" s="19"/>
      <c r="C60" s="11" t="s">
        <v>88</v>
      </c>
      <c r="D60" s="32" t="s">
        <v>135</v>
      </c>
      <c r="E60" s="33">
        <f>IF('Załącznik Nr 1-dochody'!E200&gt;0,'Załącznik Nr 1-dochody'!E200,"")</f>
        <v>738750</v>
      </c>
      <c r="F60" s="33">
        <f>IF('Załącznik Nr 1-dochody'!F200&gt;0,'Załącznik Nr 1-dochody'!F200,"")</f>
        <v>679000</v>
      </c>
      <c r="G60" s="33">
        <f>E60</f>
        <v>738750</v>
      </c>
      <c r="H60" s="33">
        <f>F60</f>
        <v>679000</v>
      </c>
      <c r="I60" s="33"/>
      <c r="J60" s="179"/>
      <c r="K60" s="33"/>
      <c r="L60" s="33">
        <f>IF('Załącznik Nr 1-dochody'!N200&gt;0,'Załącznik Nr 1-dochody'!N200,"")</f>
      </c>
      <c r="M60" s="196"/>
      <c r="N60" s="196"/>
      <c r="O60" s="134">
        <f t="shared" si="5"/>
        <v>0.9191201353637902</v>
      </c>
      <c r="P60" s="25"/>
    </row>
    <row r="61" spans="1:15" s="5" customFormat="1" ht="30.75" customHeight="1">
      <c r="A61" s="135"/>
      <c r="B61" s="106">
        <v>85228</v>
      </c>
      <c r="C61" s="101" t="s">
        <v>73</v>
      </c>
      <c r="D61" s="100"/>
      <c r="E61" s="39">
        <f>IF(SUM(E62:E62)&gt;0,SUM(E62:E62),"")</f>
        <v>119000</v>
      </c>
      <c r="F61" s="39">
        <f>IF(SUM(F62:F62)&gt;0,SUM(F62:F62),"")</f>
        <v>119000</v>
      </c>
      <c r="G61" s="39">
        <f aca="true" t="shared" si="22" ref="G61:N61">SUM(G62)</f>
        <v>0</v>
      </c>
      <c r="H61" s="39">
        <f t="shared" si="22"/>
        <v>0</v>
      </c>
      <c r="I61" s="39">
        <f t="shared" si="22"/>
        <v>119000</v>
      </c>
      <c r="J61" s="39">
        <f t="shared" si="22"/>
        <v>119000</v>
      </c>
      <c r="K61" s="39">
        <f t="shared" si="22"/>
        <v>0</v>
      </c>
      <c r="L61" s="39">
        <f t="shared" si="22"/>
        <v>0</v>
      </c>
      <c r="M61" s="39">
        <f t="shared" si="22"/>
        <v>0</v>
      </c>
      <c r="N61" s="39">
        <f t="shared" si="22"/>
        <v>0</v>
      </c>
      <c r="O61" s="134">
        <f t="shared" si="5"/>
        <v>1</v>
      </c>
    </row>
    <row r="62" spans="1:16" s="8" customFormat="1" ht="63.75">
      <c r="A62" s="142"/>
      <c r="B62" s="35"/>
      <c r="C62" s="10" t="s">
        <v>80</v>
      </c>
      <c r="D62" s="36" t="s">
        <v>115</v>
      </c>
      <c r="E62" s="33">
        <f>IF('Załącznik Nr 1-dochody'!E210&gt;0,'Załącznik Nr 1-dochody'!E210,"")</f>
        <v>119000</v>
      </c>
      <c r="F62" s="33">
        <f>IF('Załącznik Nr 1-dochody'!F210&gt;0,'Załącznik Nr 1-dochody'!F210,"")</f>
        <v>119000</v>
      </c>
      <c r="G62" s="111"/>
      <c r="H62" s="111"/>
      <c r="I62" s="40">
        <f>E62</f>
        <v>119000</v>
      </c>
      <c r="J62" s="111">
        <f>F62</f>
        <v>119000</v>
      </c>
      <c r="K62" s="111"/>
      <c r="L62" s="111"/>
      <c r="M62" s="223"/>
      <c r="N62" s="223"/>
      <c r="O62" s="134">
        <f t="shared" si="5"/>
        <v>1</v>
      </c>
      <c r="P62" s="26"/>
    </row>
    <row r="63" spans="1:16" s="8" customFormat="1" ht="25.5">
      <c r="A63" s="142"/>
      <c r="B63" s="104">
        <v>85278</v>
      </c>
      <c r="C63" s="287" t="s">
        <v>292</v>
      </c>
      <c r="D63" s="156"/>
      <c r="E63" s="41">
        <f>SUM(E64)</f>
        <v>1392</v>
      </c>
      <c r="F63" s="41">
        <f aca="true" t="shared" si="23" ref="F63:N63">SUM(F64)</f>
        <v>0</v>
      </c>
      <c r="G63" s="41">
        <f t="shared" si="23"/>
        <v>0</v>
      </c>
      <c r="H63" s="41">
        <f t="shared" si="23"/>
        <v>0</v>
      </c>
      <c r="I63" s="41">
        <f t="shared" si="23"/>
        <v>1392</v>
      </c>
      <c r="J63" s="41">
        <f t="shared" si="23"/>
        <v>0</v>
      </c>
      <c r="K63" s="41">
        <f t="shared" si="23"/>
        <v>0</v>
      </c>
      <c r="L63" s="41">
        <f t="shared" si="23"/>
        <v>0</v>
      </c>
      <c r="M63" s="41">
        <f t="shared" si="23"/>
        <v>0</v>
      </c>
      <c r="N63" s="41">
        <f t="shared" si="23"/>
        <v>0</v>
      </c>
      <c r="O63" s="134"/>
      <c r="P63" s="26"/>
    </row>
    <row r="64" spans="1:16" s="8" customFormat="1" ht="63.75">
      <c r="A64" s="142"/>
      <c r="B64" s="326"/>
      <c r="C64" s="292" t="s">
        <v>80</v>
      </c>
      <c r="D64" s="113" t="s">
        <v>115</v>
      </c>
      <c r="E64" s="33">
        <f>IF('Załącznik Nr 1-dochody'!E214&gt;0,'Załącznik Nr 1-dochody'!E214,"")</f>
        <v>1392</v>
      </c>
      <c r="F64" s="33">
        <f>IF('Załącznik Nr 1-dochody'!F214&gt;0,'Załącznik Nr 1-dochody'!F214,"")</f>
      </c>
      <c r="G64" s="111"/>
      <c r="H64" s="111"/>
      <c r="I64" s="40">
        <f>E64</f>
        <v>1392</v>
      </c>
      <c r="J64" s="40">
        <f>F64</f>
      </c>
      <c r="K64" s="111"/>
      <c r="L64" s="111"/>
      <c r="M64" s="223"/>
      <c r="N64" s="223"/>
      <c r="O64" s="134"/>
      <c r="P64" s="26"/>
    </row>
    <row r="65" spans="1:15" s="5" customFormat="1" ht="21.75" customHeight="1">
      <c r="A65" s="135"/>
      <c r="B65" s="106">
        <v>85295</v>
      </c>
      <c r="C65" s="101" t="s">
        <v>5</v>
      </c>
      <c r="D65" s="100"/>
      <c r="E65" s="39">
        <f>SUM(E66:E67)</f>
        <v>615051</v>
      </c>
      <c r="F65" s="39">
        <f aca="true" t="shared" si="24" ref="F65:N65">SUM(F66:F67)</f>
        <v>339000</v>
      </c>
      <c r="G65" s="39">
        <f t="shared" si="24"/>
        <v>609406</v>
      </c>
      <c r="H65" s="39">
        <f t="shared" si="24"/>
        <v>339000</v>
      </c>
      <c r="I65" s="39">
        <f t="shared" si="24"/>
        <v>0</v>
      </c>
      <c r="J65" s="39">
        <f t="shared" si="24"/>
        <v>0</v>
      </c>
      <c r="K65" s="39">
        <f t="shared" si="24"/>
        <v>5645</v>
      </c>
      <c r="L65" s="39">
        <f t="shared" si="24"/>
        <v>0</v>
      </c>
      <c r="M65" s="39">
        <f t="shared" si="24"/>
        <v>0</v>
      </c>
      <c r="N65" s="39">
        <f t="shared" si="24"/>
        <v>0</v>
      </c>
      <c r="O65" s="134">
        <f t="shared" si="5"/>
        <v>0.5511738050990893</v>
      </c>
    </row>
    <row r="66" spans="1:15" s="4" customFormat="1" ht="42" customHeight="1">
      <c r="A66" s="136"/>
      <c r="B66" s="19"/>
      <c r="C66" s="11" t="s">
        <v>88</v>
      </c>
      <c r="D66" s="32" t="s">
        <v>135</v>
      </c>
      <c r="E66" s="33">
        <f>IF('Załącznik Nr 1-dochody'!E216&gt;0,'Załącznik Nr 1-dochody'!E216,"")</f>
        <v>609406</v>
      </c>
      <c r="F66" s="33">
        <f>IF('Załącznik Nr 1-dochody'!F216&gt;0,'Załącznik Nr 1-dochody'!F216,"")</f>
        <v>339000</v>
      </c>
      <c r="G66" s="33">
        <f>IF('Załącznik Nr 1-dochody'!E216&gt;0,'Załącznik Nr 1-dochody'!E216,"")</f>
        <v>609406</v>
      </c>
      <c r="H66" s="33">
        <f>IF('Załącznik Nr 1-dochody'!F216&gt;0,'Załącznik Nr 1-dochody'!F216,"")</f>
        <v>339000</v>
      </c>
      <c r="I66" s="33"/>
      <c r="J66" s="179"/>
      <c r="K66" s="179"/>
      <c r="L66" s="179"/>
      <c r="M66" s="222"/>
      <c r="N66" s="222"/>
      <c r="O66" s="134">
        <f t="shared" si="5"/>
        <v>0.556279393376501</v>
      </c>
    </row>
    <row r="67" spans="1:15" s="4" customFormat="1" ht="63.75">
      <c r="A67" s="136"/>
      <c r="B67" s="19"/>
      <c r="C67" s="292" t="s">
        <v>192</v>
      </c>
      <c r="D67" s="236" t="s">
        <v>184</v>
      </c>
      <c r="E67" s="33">
        <f>IF('Załącznik Nr 1-dochody'!E217&gt;0,'Załącznik Nr 1-dochody'!E217,"")</f>
        <v>5645</v>
      </c>
      <c r="F67" s="33">
        <f>IF('Załącznik Nr 1-dochody'!F217&gt;0,'Załącznik Nr 1-dochody'!F217,"")</f>
      </c>
      <c r="G67" s="33"/>
      <c r="H67" s="33"/>
      <c r="I67" s="33"/>
      <c r="J67" s="179"/>
      <c r="K67" s="179">
        <f>E67</f>
        <v>5645</v>
      </c>
      <c r="L67" s="179">
        <f>F67</f>
      </c>
      <c r="M67" s="222"/>
      <c r="N67" s="222"/>
      <c r="O67" s="134"/>
    </row>
    <row r="68" spans="1:15" s="7" customFormat="1" ht="27" customHeight="1">
      <c r="A68" s="137">
        <v>854</v>
      </c>
      <c r="B68" s="97"/>
      <c r="C68" s="98" t="s">
        <v>54</v>
      </c>
      <c r="D68" s="96"/>
      <c r="E68" s="166">
        <f>SUM(E69)</f>
        <v>559557</v>
      </c>
      <c r="F68" s="99">
        <f>SUM(F69)</f>
        <v>0</v>
      </c>
      <c r="G68" s="99">
        <f>IF(SUM(G69)&gt;0,SUM(G69),"")</f>
        <v>491695</v>
      </c>
      <c r="H68" s="99">
        <f aca="true" t="shared" si="25" ref="H68:N68">SUM(H69)</f>
        <v>0</v>
      </c>
      <c r="I68" s="99">
        <f t="shared" si="25"/>
        <v>0</v>
      </c>
      <c r="J68" s="99">
        <f t="shared" si="25"/>
        <v>0</v>
      </c>
      <c r="K68" s="99">
        <f t="shared" si="25"/>
        <v>67862</v>
      </c>
      <c r="L68" s="99">
        <f t="shared" si="25"/>
        <v>0</v>
      </c>
      <c r="M68" s="99">
        <f t="shared" si="25"/>
        <v>0</v>
      </c>
      <c r="N68" s="99">
        <f t="shared" si="25"/>
        <v>0</v>
      </c>
      <c r="O68" s="134">
        <f t="shared" si="5"/>
        <v>0</v>
      </c>
    </row>
    <row r="69" spans="1:15" s="5" customFormat="1" ht="21" customHeight="1">
      <c r="A69" s="135"/>
      <c r="B69" s="106">
        <v>85415</v>
      </c>
      <c r="C69" s="101" t="s">
        <v>56</v>
      </c>
      <c r="D69" s="100"/>
      <c r="E69" s="41">
        <f aca="true" t="shared" si="26" ref="E69:N69">SUM(E70:E71)</f>
        <v>559557</v>
      </c>
      <c r="F69" s="41">
        <f t="shared" si="26"/>
        <v>0</v>
      </c>
      <c r="G69" s="41">
        <f t="shared" si="26"/>
        <v>491695</v>
      </c>
      <c r="H69" s="41">
        <f t="shared" si="26"/>
        <v>0</v>
      </c>
      <c r="I69" s="41">
        <f t="shared" si="26"/>
        <v>0</v>
      </c>
      <c r="J69" s="41">
        <f t="shared" si="26"/>
        <v>0</v>
      </c>
      <c r="K69" s="41">
        <f t="shared" si="26"/>
        <v>67862</v>
      </c>
      <c r="L69" s="41">
        <f t="shared" si="26"/>
        <v>0</v>
      </c>
      <c r="M69" s="41">
        <f t="shared" si="26"/>
        <v>0</v>
      </c>
      <c r="N69" s="41">
        <f t="shared" si="26"/>
        <v>0</v>
      </c>
      <c r="O69" s="134">
        <f t="shared" si="5"/>
        <v>0</v>
      </c>
    </row>
    <row r="70" spans="1:15" s="5" customFormat="1" ht="83.25" customHeight="1">
      <c r="A70" s="135"/>
      <c r="B70" s="107"/>
      <c r="C70" s="10" t="s">
        <v>219</v>
      </c>
      <c r="D70" s="118" t="s">
        <v>214</v>
      </c>
      <c r="E70" s="33">
        <f>IF('Załącznik Nr 1-dochody'!E238&gt;0,'Załącznik Nr 1-dochody'!E238,"")</f>
        <v>67862</v>
      </c>
      <c r="F70" s="33">
        <f>IF('Załącznik Nr 1-dochody'!F238&gt;0,'Załącznik Nr 1-dochody'!F238,"")</f>
      </c>
      <c r="G70" s="33"/>
      <c r="H70" s="33"/>
      <c r="I70" s="33"/>
      <c r="J70" s="179"/>
      <c r="K70" s="179">
        <f>E70</f>
        <v>67862</v>
      </c>
      <c r="L70" s="179">
        <f>F70</f>
      </c>
      <c r="M70" s="222"/>
      <c r="N70" s="222"/>
      <c r="O70" s="134" t="e">
        <f t="shared" si="5"/>
        <v>#VALUE!</v>
      </c>
    </row>
    <row r="71" spans="1:15" s="4" customFormat="1" ht="43.5" customHeight="1">
      <c r="A71" s="136"/>
      <c r="B71" s="19"/>
      <c r="C71" s="11" t="s">
        <v>88</v>
      </c>
      <c r="D71" s="32" t="s">
        <v>135</v>
      </c>
      <c r="E71" s="33">
        <f>IF('Załącznik Nr 1-dochody'!E240&gt;0,'Załącznik Nr 1-dochody'!E240,"")</f>
        <v>491695</v>
      </c>
      <c r="F71" s="33">
        <f>IF('Załącznik Nr 1-dochody'!F240&gt;0,'Załącznik Nr 1-dochody'!F240,"")</f>
      </c>
      <c r="G71" s="33">
        <f>E71</f>
        <v>491695</v>
      </c>
      <c r="H71" s="33">
        <f>F71</f>
      </c>
      <c r="I71" s="33"/>
      <c r="J71" s="179"/>
      <c r="K71" s="179"/>
      <c r="L71" s="179"/>
      <c r="M71" s="222"/>
      <c r="N71" s="222"/>
      <c r="O71" s="134"/>
    </row>
    <row r="72" spans="1:15" s="7" customFormat="1" ht="33" customHeight="1">
      <c r="A72" s="137">
        <v>900</v>
      </c>
      <c r="B72" s="97"/>
      <c r="C72" s="98" t="s">
        <v>57</v>
      </c>
      <c r="D72" s="96"/>
      <c r="E72" s="99">
        <f>SUM(E73)</f>
        <v>2000</v>
      </c>
      <c r="F72" s="99">
        <f aca="true" t="shared" si="27" ref="F72:N72">SUM(F73)</f>
        <v>0</v>
      </c>
      <c r="G72" s="99">
        <f t="shared" si="27"/>
        <v>0</v>
      </c>
      <c r="H72" s="99">
        <f t="shared" si="27"/>
        <v>0</v>
      </c>
      <c r="I72" s="99">
        <f t="shared" si="27"/>
        <v>0</v>
      </c>
      <c r="J72" s="99">
        <f t="shared" si="27"/>
        <v>0</v>
      </c>
      <c r="K72" s="99">
        <f t="shared" si="27"/>
        <v>0</v>
      </c>
      <c r="L72" s="99">
        <f t="shared" si="27"/>
        <v>0</v>
      </c>
      <c r="M72" s="99">
        <f t="shared" si="27"/>
        <v>2000</v>
      </c>
      <c r="N72" s="99">
        <f t="shared" si="27"/>
        <v>0</v>
      </c>
      <c r="O72" s="134">
        <f t="shared" si="5"/>
        <v>0</v>
      </c>
    </row>
    <row r="73" spans="1:15" s="4" customFormat="1" ht="25.5" customHeight="1">
      <c r="A73" s="136"/>
      <c r="B73" s="37">
        <v>90003</v>
      </c>
      <c r="C73" s="18" t="s">
        <v>208</v>
      </c>
      <c r="D73" s="38"/>
      <c r="E73" s="41">
        <f>SUM(E74)</f>
        <v>2000</v>
      </c>
      <c r="F73" s="41">
        <f aca="true" t="shared" si="28" ref="F73:N73">SUM(F74)</f>
        <v>0</v>
      </c>
      <c r="G73" s="41">
        <f t="shared" si="28"/>
        <v>0</v>
      </c>
      <c r="H73" s="41">
        <f t="shared" si="28"/>
        <v>0</v>
      </c>
      <c r="I73" s="41">
        <f t="shared" si="28"/>
        <v>0</v>
      </c>
      <c r="J73" s="41">
        <f t="shared" si="28"/>
        <v>0</v>
      </c>
      <c r="K73" s="41">
        <f t="shared" si="28"/>
        <v>0</v>
      </c>
      <c r="L73" s="41">
        <f t="shared" si="28"/>
        <v>0</v>
      </c>
      <c r="M73" s="41">
        <f t="shared" si="28"/>
        <v>2000</v>
      </c>
      <c r="N73" s="41">
        <f t="shared" si="28"/>
        <v>0</v>
      </c>
      <c r="O73" s="134">
        <f t="shared" si="5"/>
        <v>0</v>
      </c>
    </row>
    <row r="74" spans="1:15" s="4" customFormat="1" ht="52.5" customHeight="1">
      <c r="A74" s="136"/>
      <c r="B74" s="19"/>
      <c r="C74" s="11" t="s">
        <v>209</v>
      </c>
      <c r="D74" s="32" t="s">
        <v>113</v>
      </c>
      <c r="E74" s="33">
        <f>IF('Załącznik Nr 1-dochody'!E247&gt;0,'Załącznik Nr 1-dochody'!E247,"")</f>
        <v>2000</v>
      </c>
      <c r="F74" s="33">
        <f>IF('Załącznik Nr 1-dochody'!F247&gt;0,'Załącznik Nr 1-dochody'!F247,"")</f>
      </c>
      <c r="G74" s="33"/>
      <c r="H74" s="33"/>
      <c r="I74" s="33"/>
      <c r="J74" s="33"/>
      <c r="K74" s="179"/>
      <c r="L74" s="179"/>
      <c r="M74" s="222">
        <f>E74</f>
        <v>2000</v>
      </c>
      <c r="N74" s="222">
        <f>F74</f>
      </c>
      <c r="O74" s="134"/>
    </row>
    <row r="75" spans="1:15" s="4" customFormat="1" ht="25.5" customHeight="1">
      <c r="A75" s="140">
        <v>921</v>
      </c>
      <c r="B75" s="114"/>
      <c r="C75" s="115" t="s">
        <v>61</v>
      </c>
      <c r="D75" s="190"/>
      <c r="E75" s="191">
        <f>SUM(E76)</f>
        <v>218809</v>
      </c>
      <c r="F75" s="191">
        <f aca="true" t="shared" si="29" ref="F75:N75">SUM(F76)</f>
        <v>0</v>
      </c>
      <c r="G75" s="191">
        <f t="shared" si="29"/>
        <v>208809</v>
      </c>
      <c r="H75" s="191">
        <f t="shared" si="29"/>
        <v>0</v>
      </c>
      <c r="I75" s="191">
        <f t="shared" si="29"/>
        <v>0</v>
      </c>
      <c r="J75" s="191">
        <f t="shared" si="29"/>
        <v>0</v>
      </c>
      <c r="K75" s="191">
        <f t="shared" si="29"/>
        <v>10000</v>
      </c>
      <c r="L75" s="191">
        <f t="shared" si="29"/>
        <v>0</v>
      </c>
      <c r="M75" s="191">
        <f t="shared" si="29"/>
        <v>0</v>
      </c>
      <c r="N75" s="191">
        <f t="shared" si="29"/>
        <v>0</v>
      </c>
      <c r="O75" s="134"/>
    </row>
    <row r="76" spans="1:15" s="4" customFormat="1" ht="21.75" customHeight="1">
      <c r="A76" s="136"/>
      <c r="B76" s="37">
        <v>92195</v>
      </c>
      <c r="C76" s="18" t="s">
        <v>5</v>
      </c>
      <c r="D76" s="192"/>
      <c r="E76" s="193">
        <f>SUM(E77:E78)</f>
        <v>218809</v>
      </c>
      <c r="F76" s="193">
        <f aca="true" t="shared" si="30" ref="F76:N76">SUM(F77:F78)</f>
        <v>0</v>
      </c>
      <c r="G76" s="193">
        <f t="shared" si="30"/>
        <v>208809</v>
      </c>
      <c r="H76" s="193">
        <f t="shared" si="30"/>
        <v>0</v>
      </c>
      <c r="I76" s="193">
        <f t="shared" si="30"/>
        <v>0</v>
      </c>
      <c r="J76" s="193">
        <f t="shared" si="30"/>
        <v>0</v>
      </c>
      <c r="K76" s="193">
        <f t="shared" si="30"/>
        <v>10000</v>
      </c>
      <c r="L76" s="193">
        <f t="shared" si="30"/>
        <v>0</v>
      </c>
      <c r="M76" s="193">
        <f t="shared" si="30"/>
        <v>0</v>
      </c>
      <c r="N76" s="193">
        <f t="shared" si="30"/>
        <v>0</v>
      </c>
      <c r="O76" s="134"/>
    </row>
    <row r="77" spans="1:15" s="4" customFormat="1" ht="63.75">
      <c r="A77" s="136"/>
      <c r="B77" s="117"/>
      <c r="C77" s="293" t="s">
        <v>277</v>
      </c>
      <c r="D77" s="236" t="s">
        <v>278</v>
      </c>
      <c r="E77" s="33">
        <f>IF('Załącznik Nr 1-dochody'!E268&gt;0,'Załącznik Nr 1-dochody'!E268,"")</f>
        <v>10000</v>
      </c>
      <c r="F77" s="33">
        <f>IF('Załącznik Nr 1-dochody'!F268&gt;0,'Załącznik Nr 1-dochody'!F268,"")</f>
      </c>
      <c r="G77" s="405"/>
      <c r="H77" s="405"/>
      <c r="I77" s="405"/>
      <c r="J77" s="405"/>
      <c r="K77" s="405">
        <f>E77</f>
        <v>10000</v>
      </c>
      <c r="L77" s="405">
        <f>F77</f>
      </c>
      <c r="M77" s="406"/>
      <c r="N77" s="406"/>
      <c r="O77" s="134"/>
    </row>
    <row r="78" spans="1:15" s="4" customFormat="1" ht="58.5" customHeight="1">
      <c r="A78" s="136"/>
      <c r="B78" s="19"/>
      <c r="C78" s="11" t="s">
        <v>233</v>
      </c>
      <c r="D78" s="32" t="s">
        <v>204</v>
      </c>
      <c r="E78" s="33">
        <f>IF('Załącznik Nr 1-dochody'!E269&gt;0,'Załącznik Nr 1-dochody'!E269,"")</f>
        <v>208809</v>
      </c>
      <c r="F78" s="188"/>
      <c r="G78" s="188">
        <f>E78</f>
        <v>208809</v>
      </c>
      <c r="H78" s="188"/>
      <c r="I78" s="188"/>
      <c r="J78" s="188"/>
      <c r="K78" s="189"/>
      <c r="L78" s="189"/>
      <c r="M78" s="224"/>
      <c r="N78" s="224"/>
      <c r="O78" s="134"/>
    </row>
    <row r="79" spans="1:15" s="4" customFormat="1" ht="26.25" customHeight="1">
      <c r="A79" s="140">
        <v>926</v>
      </c>
      <c r="B79" s="114"/>
      <c r="C79" s="115" t="s">
        <v>181</v>
      </c>
      <c r="D79" s="190"/>
      <c r="E79" s="191">
        <f>SUM(E80)</f>
        <v>2457114</v>
      </c>
      <c r="F79" s="191">
        <f aca="true" t="shared" si="31" ref="F79:N79">SUM(F80)</f>
        <v>800000</v>
      </c>
      <c r="G79" s="191">
        <f t="shared" si="31"/>
        <v>0</v>
      </c>
      <c r="H79" s="191">
        <f t="shared" si="31"/>
        <v>0</v>
      </c>
      <c r="I79" s="191">
        <f t="shared" si="31"/>
        <v>0</v>
      </c>
      <c r="J79" s="191">
        <f t="shared" si="31"/>
        <v>0</v>
      </c>
      <c r="K79" s="191">
        <f t="shared" si="31"/>
        <v>2257114</v>
      </c>
      <c r="L79" s="191">
        <f t="shared" si="31"/>
        <v>500000</v>
      </c>
      <c r="M79" s="191">
        <f t="shared" si="31"/>
        <v>200000</v>
      </c>
      <c r="N79" s="191">
        <f t="shared" si="31"/>
        <v>300000</v>
      </c>
      <c r="O79" s="134">
        <f t="shared" si="5"/>
        <v>0.3255852190822241</v>
      </c>
    </row>
    <row r="80" spans="1:15" s="4" customFormat="1" ht="26.25" customHeight="1">
      <c r="A80" s="136"/>
      <c r="B80" s="37">
        <v>92695</v>
      </c>
      <c r="C80" s="18" t="s">
        <v>241</v>
      </c>
      <c r="D80" s="192"/>
      <c r="E80" s="193">
        <f>SUM(E81:E83)</f>
        <v>2457114</v>
      </c>
      <c r="F80" s="193">
        <f aca="true" t="shared" si="32" ref="F80:N80">SUM(F81:F83)</f>
        <v>800000</v>
      </c>
      <c r="G80" s="193">
        <f t="shared" si="32"/>
        <v>0</v>
      </c>
      <c r="H80" s="193">
        <f t="shared" si="32"/>
        <v>0</v>
      </c>
      <c r="I80" s="193">
        <f t="shared" si="32"/>
        <v>0</v>
      </c>
      <c r="J80" s="193">
        <f t="shared" si="32"/>
        <v>0</v>
      </c>
      <c r="K80" s="193">
        <f t="shared" si="32"/>
        <v>2257114</v>
      </c>
      <c r="L80" s="193">
        <f t="shared" si="32"/>
        <v>500000</v>
      </c>
      <c r="M80" s="193">
        <f t="shared" si="32"/>
        <v>200000</v>
      </c>
      <c r="N80" s="193">
        <f t="shared" si="32"/>
        <v>300000</v>
      </c>
      <c r="O80" s="134">
        <f t="shared" si="5"/>
        <v>0.3255852190822241</v>
      </c>
    </row>
    <row r="81" spans="1:15" s="4" customFormat="1" ht="52.5" customHeight="1">
      <c r="A81" s="186"/>
      <c r="B81" s="187"/>
      <c r="C81" s="10" t="s">
        <v>236</v>
      </c>
      <c r="D81" s="34" t="s">
        <v>235</v>
      </c>
      <c r="E81" s="33">
        <f>IF('Załącznik Nr 1-dochody'!E272&gt;0,'Załącznik Nr 1-dochody'!E272,"")</f>
        <v>2000000</v>
      </c>
      <c r="F81" s="33">
        <f>IF('Załącznik Nr 1-dochody'!F272&gt;0,'Załącznik Nr 1-dochody'!F272,"")</f>
      </c>
      <c r="G81" s="188"/>
      <c r="H81" s="188"/>
      <c r="I81" s="188"/>
      <c r="J81" s="188"/>
      <c r="K81" s="189">
        <f>E81</f>
        <v>2000000</v>
      </c>
      <c r="L81" s="189">
        <f>F81</f>
      </c>
      <c r="M81" s="224"/>
      <c r="N81" s="224"/>
      <c r="O81" s="134" t="e">
        <f t="shared" si="5"/>
        <v>#VALUE!</v>
      </c>
    </row>
    <row r="82" spans="1:15" s="4" customFormat="1" ht="63.75">
      <c r="A82" s="186"/>
      <c r="B82" s="187"/>
      <c r="C82" s="292" t="s">
        <v>291</v>
      </c>
      <c r="D82" s="280" t="s">
        <v>138</v>
      </c>
      <c r="E82" s="33">
        <f>IF('Załącznik Nr 1-dochody'!E273&gt;0,'Załącznik Nr 1-dochody'!E273,"")</f>
        <v>200000</v>
      </c>
      <c r="F82" s="33">
        <f>IF('Załącznik Nr 1-dochody'!F273&gt;0,'Załącznik Nr 1-dochody'!F273,"")</f>
        <v>300000</v>
      </c>
      <c r="G82" s="188"/>
      <c r="H82" s="188"/>
      <c r="I82" s="188"/>
      <c r="J82" s="188"/>
      <c r="K82" s="189"/>
      <c r="L82" s="189"/>
      <c r="M82" s="224">
        <f>E82</f>
        <v>200000</v>
      </c>
      <c r="N82" s="224">
        <f>F82</f>
        <v>300000</v>
      </c>
      <c r="O82" s="134"/>
    </row>
    <row r="83" spans="1:15" s="4" customFormat="1" ht="51">
      <c r="A83" s="186"/>
      <c r="B83" s="187"/>
      <c r="C83" s="289" t="s">
        <v>182</v>
      </c>
      <c r="D83" s="113" t="s">
        <v>104</v>
      </c>
      <c r="E83" s="33">
        <f>IF('Załącznik Nr 1-dochody'!E274&gt;0,'Załącznik Nr 1-dochody'!E274,"")</f>
        <v>257114</v>
      </c>
      <c r="F83" s="33">
        <f>IF('Załącznik Nr 1-dochody'!F274&gt;0,'Załącznik Nr 1-dochody'!F274,"")</f>
        <v>500000</v>
      </c>
      <c r="G83" s="188"/>
      <c r="H83" s="188"/>
      <c r="I83" s="188"/>
      <c r="J83" s="188"/>
      <c r="K83" s="189">
        <f>E83</f>
        <v>257114</v>
      </c>
      <c r="L83" s="189">
        <f>F83</f>
        <v>500000</v>
      </c>
      <c r="M83" s="224"/>
      <c r="N83" s="224"/>
      <c r="O83" s="134"/>
    </row>
    <row r="84" spans="1:15" s="9" customFormat="1" ht="33" customHeight="1" thickBot="1">
      <c r="A84" s="144"/>
      <c r="B84" s="145"/>
      <c r="C84" s="146" t="s">
        <v>65</v>
      </c>
      <c r="D84" s="147"/>
      <c r="E84" s="176">
        <f>SUM(E14+E17+E20+E23+E26+E31+E36+E39+E45+E48+E68+E72+E75+E79)</f>
        <v>26461986</v>
      </c>
      <c r="F84" s="176">
        <f aca="true" t="shared" si="33" ref="F84:N84">SUM(F14+F17+F20+F23+F26+F31+F36+F39+F45+F48+F68+F72+F75+F79)</f>
        <v>19987098</v>
      </c>
      <c r="G84" s="176">
        <f t="shared" si="33"/>
        <v>3727905</v>
      </c>
      <c r="H84" s="176">
        <f t="shared" si="33"/>
        <v>3034000</v>
      </c>
      <c r="I84" s="176">
        <f t="shared" si="33"/>
        <v>18977288</v>
      </c>
      <c r="J84" s="176">
        <f t="shared" si="33"/>
        <v>15939256</v>
      </c>
      <c r="K84" s="176">
        <f t="shared" si="33"/>
        <v>3349815</v>
      </c>
      <c r="L84" s="176">
        <f t="shared" si="33"/>
        <v>500000</v>
      </c>
      <c r="M84" s="176">
        <f t="shared" si="33"/>
        <v>406978</v>
      </c>
      <c r="N84" s="176">
        <f t="shared" si="33"/>
        <v>513842</v>
      </c>
      <c r="O84" s="134">
        <f t="shared" si="5"/>
        <v>0.7553136034460906</v>
      </c>
    </row>
    <row r="85" spans="1:15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5:6" s="4" customFormat="1" ht="12.75">
      <c r="E86" s="29"/>
      <c r="F86" s="29"/>
    </row>
    <row r="87" ht="12.75">
      <c r="E87" s="28"/>
    </row>
  </sheetData>
  <sheetProtection/>
  <mergeCells count="8">
    <mergeCell ref="O10:O12"/>
    <mergeCell ref="G10:N10"/>
    <mergeCell ref="A10:A12"/>
    <mergeCell ref="C10:C12"/>
    <mergeCell ref="B10:B12"/>
    <mergeCell ref="D10:D12"/>
    <mergeCell ref="E10:E11"/>
    <mergeCell ref="F10:F11"/>
  </mergeCells>
  <printOptions/>
  <pageMargins left="0.5905511811023623" right="0.35433070866141736" top="0.984251968503937" bottom="0.3937007874015748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Y41"/>
  <sheetViews>
    <sheetView tabSelected="1" zoomScale="75" zoomScaleNormal="75" workbookViewId="0" topLeftCell="A1">
      <selection activeCell="E6" sqref="E6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12.375" style="0" customWidth="1"/>
    <col min="4" max="4" width="10.625" style="0" customWidth="1"/>
    <col min="5" max="5" width="51.125" style="0" customWidth="1"/>
    <col min="6" max="6" width="25.25390625" style="0" customWidth="1"/>
    <col min="7" max="7" width="14.875" style="0" bestFit="1" customWidth="1"/>
  </cols>
  <sheetData>
    <row r="2" spans="5:6" ht="16.5" customHeight="1">
      <c r="E2" s="503" t="s">
        <v>322</v>
      </c>
      <c r="F2" s="503"/>
    </row>
    <row r="3" spans="5:8" ht="15.75" customHeight="1">
      <c r="E3" s="503" t="s">
        <v>326</v>
      </c>
      <c r="F3" s="503"/>
      <c r="G3" s="2"/>
      <c r="H3" s="2"/>
    </row>
    <row r="4" spans="5:8" ht="16.5" customHeight="1">
      <c r="E4" s="503" t="s">
        <v>323</v>
      </c>
      <c r="F4" s="503"/>
      <c r="G4" s="2"/>
      <c r="H4" s="2"/>
    </row>
    <row r="5" spans="5:8" ht="15.75" customHeight="1">
      <c r="E5" s="503" t="s">
        <v>327</v>
      </c>
      <c r="F5" s="503"/>
      <c r="G5" s="2"/>
      <c r="H5" s="2"/>
    </row>
    <row r="6" ht="12.75">
      <c r="F6" s="20"/>
    </row>
    <row r="7" ht="12.75">
      <c r="F7" s="20"/>
    </row>
    <row r="8" ht="12.75">
      <c r="F8" s="12"/>
    </row>
    <row r="9" spans="2:4" ht="18">
      <c r="B9" s="21" t="s">
        <v>158</v>
      </c>
      <c r="C9" s="22"/>
      <c r="D9" s="22"/>
    </row>
    <row r="10" spans="2:6" ht="15.75">
      <c r="B10" s="21" t="s">
        <v>307</v>
      </c>
      <c r="C10" s="21"/>
      <c r="D10" s="21"/>
      <c r="E10" s="21"/>
      <c r="F10" s="21"/>
    </row>
    <row r="11" spans="2:6" ht="15.75">
      <c r="B11" s="21"/>
      <c r="C11" s="21"/>
      <c r="D11" s="21"/>
      <c r="E11" s="21"/>
      <c r="F11" s="21"/>
    </row>
    <row r="12" spans="2:6" ht="15.75">
      <c r="B12" s="21"/>
      <c r="C12" s="21"/>
      <c r="D12" s="21"/>
      <c r="E12" s="21"/>
      <c r="F12" s="21"/>
    </row>
    <row r="13" spans="3:6" ht="16.5" thickBot="1">
      <c r="C13" s="21"/>
      <c r="D13" s="21"/>
      <c r="E13" s="21"/>
      <c r="F13" s="21"/>
    </row>
    <row r="14" spans="1:6" ht="68.25" customHeight="1" thickBot="1">
      <c r="A14" s="42" t="s">
        <v>159</v>
      </c>
      <c r="B14" s="85" t="s">
        <v>160</v>
      </c>
      <c r="C14" s="27" t="s">
        <v>161</v>
      </c>
      <c r="D14" s="69" t="s">
        <v>162</v>
      </c>
      <c r="E14" s="43" t="s">
        <v>163</v>
      </c>
      <c r="F14" s="44" t="s">
        <v>164</v>
      </c>
    </row>
    <row r="15" spans="1:6" ht="15" customHeight="1" thickBot="1">
      <c r="A15" s="45">
        <v>1</v>
      </c>
      <c r="B15" s="86">
        <v>2</v>
      </c>
      <c r="C15" s="45">
        <v>3</v>
      </c>
      <c r="D15" s="46">
        <v>4</v>
      </c>
      <c r="E15" s="47">
        <v>5</v>
      </c>
      <c r="F15" s="70">
        <v>6</v>
      </c>
    </row>
    <row r="16" spans="1:6" ht="25.5" customHeight="1">
      <c r="A16" s="48">
        <v>1</v>
      </c>
      <c r="B16" s="88">
        <v>700</v>
      </c>
      <c r="C16" s="55">
        <v>70005</v>
      </c>
      <c r="D16" s="408"/>
      <c r="E16" s="67" t="s">
        <v>13</v>
      </c>
      <c r="F16" s="71">
        <f>SUM(F17:F20)</f>
        <v>950000</v>
      </c>
    </row>
    <row r="17" spans="1:6" ht="31.5" customHeight="1">
      <c r="A17" s="49"/>
      <c r="B17" s="89"/>
      <c r="C17" s="56"/>
      <c r="D17" s="409" t="s">
        <v>106</v>
      </c>
      <c r="E17" s="77" t="s">
        <v>246</v>
      </c>
      <c r="F17" s="72">
        <v>888000</v>
      </c>
    </row>
    <row r="18" spans="1:6" ht="75.75" customHeight="1">
      <c r="A18" s="49"/>
      <c r="B18" s="89"/>
      <c r="C18" s="56"/>
      <c r="D18" s="409" t="s">
        <v>108</v>
      </c>
      <c r="E18" s="77" t="s">
        <v>315</v>
      </c>
      <c r="F18" s="73">
        <v>15000</v>
      </c>
    </row>
    <row r="19" spans="1:6" ht="49.5" customHeight="1">
      <c r="A19" s="49"/>
      <c r="B19" s="89"/>
      <c r="C19" s="56"/>
      <c r="D19" s="409" t="s">
        <v>109</v>
      </c>
      <c r="E19" s="77" t="s">
        <v>247</v>
      </c>
      <c r="F19" s="73">
        <v>35000</v>
      </c>
    </row>
    <row r="20" spans="1:6" ht="31.5">
      <c r="A20" s="49"/>
      <c r="B20" s="89"/>
      <c r="C20" s="56"/>
      <c r="D20" s="409" t="s">
        <v>227</v>
      </c>
      <c r="E20" s="78" t="s">
        <v>316</v>
      </c>
      <c r="F20" s="72">
        <v>12000</v>
      </c>
    </row>
    <row r="21" spans="1:6" ht="22.5" customHeight="1">
      <c r="A21" s="50">
        <v>2</v>
      </c>
      <c r="B21" s="90">
        <v>710</v>
      </c>
      <c r="C21" s="57">
        <v>71015</v>
      </c>
      <c r="D21" s="410"/>
      <c r="E21" s="79" t="s">
        <v>18</v>
      </c>
      <c r="F21" s="418">
        <f>SUM(F22)</f>
        <v>2000</v>
      </c>
    </row>
    <row r="22" spans="1:6" ht="19.5" customHeight="1">
      <c r="A22" s="49"/>
      <c r="B22" s="89"/>
      <c r="C22" s="56"/>
      <c r="D22" s="411" t="s">
        <v>114</v>
      </c>
      <c r="E22" s="80" t="s">
        <v>248</v>
      </c>
      <c r="F22" s="73">
        <v>2000</v>
      </c>
    </row>
    <row r="23" spans="1:6" ht="49.5" customHeight="1">
      <c r="A23" s="53">
        <v>2</v>
      </c>
      <c r="B23" s="91">
        <v>750</v>
      </c>
      <c r="C23" s="58">
        <v>75011</v>
      </c>
      <c r="D23" s="412"/>
      <c r="E23" s="81" t="s">
        <v>173</v>
      </c>
      <c r="F23" s="74">
        <f>SUM(F24)</f>
        <v>188000</v>
      </c>
    </row>
    <row r="24" spans="1:51" s="23" customFormat="1" ht="18" customHeight="1">
      <c r="A24" s="54"/>
      <c r="B24" s="68"/>
      <c r="C24" s="59"/>
      <c r="D24" s="413" t="s">
        <v>107</v>
      </c>
      <c r="E24" s="80" t="s">
        <v>249</v>
      </c>
      <c r="F24" s="75">
        <v>188000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23" customFormat="1" ht="26.25" customHeight="1">
      <c r="A25" s="53">
        <v>3</v>
      </c>
      <c r="B25" s="91">
        <v>754</v>
      </c>
      <c r="C25" s="58">
        <v>75411</v>
      </c>
      <c r="D25" s="412"/>
      <c r="E25" s="82" t="s">
        <v>165</v>
      </c>
      <c r="F25" s="74">
        <f>SUM(F26:F28)</f>
        <v>1000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23" customFormat="1" ht="17.25" customHeight="1">
      <c r="A26" s="49"/>
      <c r="B26" s="89"/>
      <c r="C26" s="56"/>
      <c r="D26" s="409" t="s">
        <v>107</v>
      </c>
      <c r="E26" s="83" t="s">
        <v>250</v>
      </c>
      <c r="F26" s="73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23" customFormat="1" ht="18.75" customHeight="1">
      <c r="A27" s="49"/>
      <c r="B27" s="89"/>
      <c r="C27" s="56"/>
      <c r="D27" s="409" t="s">
        <v>202</v>
      </c>
      <c r="E27" s="77" t="s">
        <v>251</v>
      </c>
      <c r="F27" s="72">
        <v>600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23" customFormat="1" ht="18.75" customHeight="1">
      <c r="A28" s="49"/>
      <c r="B28" s="89"/>
      <c r="C28" s="56"/>
      <c r="D28" s="409" t="s">
        <v>105</v>
      </c>
      <c r="E28" s="78" t="s">
        <v>252</v>
      </c>
      <c r="F28" s="75">
        <v>400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s="23" customFormat="1" ht="27" customHeight="1">
      <c r="A29" s="50">
        <v>4</v>
      </c>
      <c r="B29" s="90">
        <v>852</v>
      </c>
      <c r="C29" s="57">
        <v>85203</v>
      </c>
      <c r="D29" s="410"/>
      <c r="E29" s="79" t="s">
        <v>50</v>
      </c>
      <c r="F29" s="74">
        <f>SUM(F30)</f>
        <v>4000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6" ht="20.25" customHeight="1">
      <c r="A30" s="51"/>
      <c r="B30" s="92"/>
      <c r="C30" s="60"/>
      <c r="D30" s="413" t="s">
        <v>136</v>
      </c>
      <c r="E30" s="80" t="s">
        <v>250</v>
      </c>
      <c r="F30" s="75">
        <v>4000</v>
      </c>
    </row>
    <row r="31" spans="1:6" ht="31.5">
      <c r="A31" s="53">
        <v>5</v>
      </c>
      <c r="B31" s="91" t="s">
        <v>305</v>
      </c>
      <c r="C31" s="58" t="s">
        <v>306</v>
      </c>
      <c r="D31" s="414"/>
      <c r="E31" s="416" t="s">
        <v>185</v>
      </c>
      <c r="F31" s="417">
        <f>SUM(F32)</f>
        <v>26000</v>
      </c>
    </row>
    <row r="32" spans="1:6" ht="20.25" customHeight="1">
      <c r="A32" s="54"/>
      <c r="B32" s="68"/>
      <c r="C32" s="59"/>
      <c r="D32" s="409" t="s">
        <v>105</v>
      </c>
      <c r="E32" s="78" t="s">
        <v>252</v>
      </c>
      <c r="F32" s="75">
        <v>26000</v>
      </c>
    </row>
    <row r="33" spans="1:6" ht="35.25" customHeight="1">
      <c r="A33" s="53">
        <v>6</v>
      </c>
      <c r="B33" s="91">
        <v>852</v>
      </c>
      <c r="C33" s="58">
        <v>85228</v>
      </c>
      <c r="D33" s="412"/>
      <c r="E33" s="81" t="s">
        <v>73</v>
      </c>
      <c r="F33" s="74">
        <f>SUM(F34)</f>
        <v>3000</v>
      </c>
    </row>
    <row r="34" spans="1:6" ht="18.75" customHeight="1" thickBot="1">
      <c r="A34" s="52"/>
      <c r="B34" s="93"/>
      <c r="C34" s="87"/>
      <c r="D34" s="415" t="s">
        <v>136</v>
      </c>
      <c r="E34" s="84" t="s">
        <v>250</v>
      </c>
      <c r="F34" s="76">
        <v>3000</v>
      </c>
    </row>
    <row r="35" spans="1:6" ht="48.75" customHeight="1" thickBot="1">
      <c r="A35" s="62"/>
      <c r="B35" s="63"/>
      <c r="C35" s="64" t="s">
        <v>166</v>
      </c>
      <c r="D35" s="65"/>
      <c r="E35" s="66"/>
      <c r="F35" s="61">
        <f>SUM(F16+F21+F23+F25+F31+F29+F33)</f>
        <v>1174000</v>
      </c>
    </row>
    <row r="38" spans="5:6" ht="15">
      <c r="E38" s="502" t="s">
        <v>324</v>
      </c>
      <c r="F38" s="502"/>
    </row>
    <row r="39" spans="5:6" ht="15">
      <c r="E39" s="424"/>
      <c r="F39" s="424"/>
    </row>
    <row r="40" spans="5:6" ht="15">
      <c r="E40" s="502" t="s">
        <v>325</v>
      </c>
      <c r="F40" s="502"/>
    </row>
    <row r="41" spans="5:6" ht="15">
      <c r="E41" s="424"/>
      <c r="F41" s="424"/>
    </row>
  </sheetData>
  <mergeCells count="6">
    <mergeCell ref="E38:F38"/>
    <mergeCell ref="E40:F40"/>
    <mergeCell ref="E2:F2"/>
    <mergeCell ref="E3:F3"/>
    <mergeCell ref="E4:F4"/>
    <mergeCell ref="E5:F5"/>
  </mergeCells>
  <printOptions/>
  <pageMargins left="0.7874015748031497" right="0.3937007874015748" top="0.3937007874015748" bottom="0.3937007874015748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2009-01-07T12:23:28Z</cp:lastPrinted>
  <dcterms:created xsi:type="dcterms:W3CDTF">2001-09-17T09:03:48Z</dcterms:created>
  <dcterms:modified xsi:type="dcterms:W3CDTF">2009-01-07T12:23:31Z</dcterms:modified>
  <cp:category/>
  <cp:version/>
  <cp:contentType/>
  <cp:contentStatus/>
</cp:coreProperties>
</file>