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6795" tabRatio="921" activeTab="2"/>
  </bookViews>
  <sheets>
    <sheet name="Załącznik Nr 2 - wydatki" sheetId="1" r:id="rId1"/>
    <sheet name="Załącznik Nr 2A-wydatki powiat" sheetId="2" r:id="rId2"/>
    <sheet name="Załącznik Nr 2B-wydatki gmina" sheetId="3" r:id="rId3"/>
  </sheets>
  <definedNames>
    <definedName name="_xlnm.Print_Titles" localSheetId="0">'Załącznik Nr 2 - wydatki'!$12:$12</definedName>
    <definedName name="_xlnm.Print_Titles" localSheetId="1">'Załącznik Nr 2A-wydatki powiat'!$10:$10</definedName>
    <definedName name="_xlnm.Print_Titles" localSheetId="2">'Załącznik Nr 2B-wydatki gmina'!$10:$10</definedName>
    <definedName name="Z_96819E60_FBD2_11D7_9137_0001020BE0E4_.wvu.PrintTitles" localSheetId="0" hidden="1">'Załącznik Nr 2 - wydatki'!$11:$11</definedName>
    <definedName name="Z_96819E60_FBD2_11D7_9137_0001020BE0E4_.wvu.PrintTitles" localSheetId="1" hidden="1">'Załącznik Nr 2A-wydatki powiat'!$9:$9</definedName>
    <definedName name="Z_96819E60_FBD2_11D7_9137_0001020BE0E4_.wvu.PrintTitles" localSheetId="2" hidden="1">'Załącznik Nr 2B-wydatki gmina'!$9:$9</definedName>
  </definedNames>
  <calcPr fullCalcOnLoad="1"/>
</workbook>
</file>

<file path=xl/sharedStrings.xml><?xml version="1.0" encoding="utf-8"?>
<sst xmlns="http://schemas.openxmlformats.org/spreadsheetml/2006/main" count="1610" uniqueCount="506">
  <si>
    <t>Ośrodki wsparcia/Klub Seniora,Środow.Dom Samopom.Dzienny Dom Pomocy Społecznej /</t>
  </si>
  <si>
    <t>Wydatki inwestycyjne jednostek budżetowych-modernizacja stadionu przy ul. Zjazd</t>
  </si>
  <si>
    <t>92116</t>
  </si>
  <si>
    <t>Dotacje celowe z budżetu na finansowanie lub dofinanowanie kosztów realizacji inwestycji i zakupów inwestycyjnych zakładów budżetowych - zakup wiat przystankowych</t>
  </si>
  <si>
    <t>Zespoły do spraw orzekania o niepełnosprawności</t>
  </si>
  <si>
    <t xml:space="preserve">Dotacje celowe z budżetu na finansowanie lub dofinansowanie kosztów realizacji inwestycji i zakupów inwestycyjnych zakładów budżetowych-prace remontowo - modernizacyjne </t>
  </si>
  <si>
    <t>Odsetki i dyskonto od krajowych skarbowych papierów wartościowych oraz krajowych pożyczek i  kredytów</t>
  </si>
  <si>
    <t>Dotacja  przedmiotowa z  budżetu dla  zakładu   budżetowego</t>
  </si>
  <si>
    <t>Dotacja  przedmiotowa z budżetu dla zakładu budżetowego.</t>
  </si>
  <si>
    <t>Różne opłaty i składki / za nabyte grunty na cele wieczyste/</t>
  </si>
  <si>
    <t>Nagrody i wydatki osobowe niezaliczone do wynagrodzeń</t>
  </si>
  <si>
    <t>Dotacja  celowa z  budżetu na  finansowanie    lub dofinansowanie  kosztów  realizacji inwestycji  i zakupów inwestycyjnych zakładów budżetowych-roboty remontowo modernizacyjne</t>
  </si>
  <si>
    <t>Technikum d/drosłych - Dworna 22</t>
  </si>
  <si>
    <t>Wydatki osobowe niezaliczone do wynagrodzeń</t>
  </si>
  <si>
    <t>Zadania w zakresie kultury fizycznej i sportu</t>
  </si>
  <si>
    <t xml:space="preserve">Zadania zlecone </t>
  </si>
  <si>
    <t>Dotacje podmiotowe z budżetu dla  publicznej jendnostki systemu oświaty prowadzonej przez osobę prawną inną niż jednostka samorządu terytorialnego oraz przez osobę fizyczną -PZSZ ul.Wojska Polskiego 161</t>
  </si>
  <si>
    <t>Zakup materiałów i wyposażenia-zakup stacji pogodowej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</si>
  <si>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</si>
  <si>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</si>
  <si>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</si>
  <si>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</si>
  <si>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</si>
  <si>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Opłaty na rzecz budżetów jednostek samorządu terytorialnego</t>
  </si>
  <si>
    <t>Dodatkowe wynagrodzenie roczne</t>
  </si>
  <si>
    <t>SZ.-PSM-S.KONWY 111</t>
  </si>
  <si>
    <t>Składki na ubezpieczenia zdrowotne  dla gminy</t>
  </si>
  <si>
    <t>90004</t>
  </si>
  <si>
    <t>80111</t>
  </si>
  <si>
    <t>85295</t>
  </si>
  <si>
    <t>*g - plan gminy</t>
  </si>
  <si>
    <t>*p - plan powiatu</t>
  </si>
  <si>
    <t>% wyk. (7/5)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</si>
  <si>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</si>
  <si>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</si>
  <si>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LO d/d " EDUKATOR"</t>
  </si>
  <si>
    <t xml:space="preserve">Technikum Uzupełniające d/dorosłych </t>
  </si>
  <si>
    <t xml:space="preserve"> Szkoła Policealna d/dor  - Polowa 45</t>
  </si>
  <si>
    <t>Szkoła Policealna d/dor - Polowa 45</t>
  </si>
  <si>
    <t>Szkoła policealna - Dworna 22\ul. M c Skłodowskiej</t>
  </si>
  <si>
    <t>Policealna Szkoła Zawodowa ul. W Polskiego 113</t>
  </si>
  <si>
    <t>Technikum d/drosłych - Dworna 22 ul M C Skłodowskiej 5</t>
  </si>
  <si>
    <t>Program Socrates Comienius</t>
  </si>
  <si>
    <t>Zakup pomocy naukowych</t>
  </si>
  <si>
    <t>Dotacja   podmiotowa z  budżetu  dla  niepublicznej  jednostki systemu oświaty w tym:</t>
  </si>
  <si>
    <t>Dotacje celowe z budżetu na finansowanie lub dofinansowanie kosztów realizacji inwestycji i zakupów inwestycyjnych innych jednostek sektora finansów publicznych</t>
  </si>
  <si>
    <t>Prace remontowo - modernizacyjne -SP Nr 5</t>
  </si>
  <si>
    <t>Dotacje celowe z budżetu na finansowanie lub dofinansowanie kosztów realizacji inwestycji i zakupów inwestycyjnych zakładów budżetowych w tym:</t>
  </si>
  <si>
    <t>01005</t>
  </si>
  <si>
    <t xml:space="preserve"> - opłata za umieszczenie w pasie drogowym urządzeń nie związanych z funkcjionowaniem drogi</t>
  </si>
  <si>
    <t xml:space="preserve">Dotacja przedmiotowa z budżetu dla zakładu budżetowego </t>
  </si>
  <si>
    <t xml:space="preserve">Dotacja   podmiotowa z  budżetu  dla  niepublicznej  jednostki systemu oświaty </t>
  </si>
  <si>
    <t>Szkoła policealna - Dworna 22</t>
  </si>
  <si>
    <t>Dotacja   przedmiotowa z budżetu dla  zakladu budżetowego</t>
  </si>
  <si>
    <t>Prace   remontowo  modernizacyjne  Sp  nr  7</t>
  </si>
  <si>
    <t>Dotacja  przedmiotowa  z  budżetu  dla zakładu budżetowego</t>
  </si>
  <si>
    <t>Wydatki z budżetu miasta</t>
  </si>
  <si>
    <t>Dotacja przedmiotowa  z budżetu dla  zakładu budżetowego</t>
  </si>
  <si>
    <t>Dotacja  przedmiotowa  z budżetu dla  zakładu budżetowego</t>
  </si>
  <si>
    <t>Dotacja  przedmiotowa  z  budżetu  dla  zakładu  budżetowego</t>
  </si>
  <si>
    <t>75075</t>
  </si>
  <si>
    <t>Promocja jednostek samorządu terytorialnego</t>
  </si>
  <si>
    <t>Dotacja celowa zbudżetu na finansowanie lub dofinansowanie zadań zleconych do realizacji stowarzyszeniom</t>
  </si>
  <si>
    <t>Zakup usług pozostałych:</t>
  </si>
  <si>
    <t xml:space="preserve">   -promocja miasta</t>
  </si>
  <si>
    <t>Zakup  usług  pozostałych / w  tym opłata za opinie biegłego                                                                     - 10 000 złotych /</t>
  </si>
  <si>
    <t>Dotacja przedmiotowa z budżetu dla  zakładów  budżetowych</t>
  </si>
  <si>
    <t>Dotacja przedmiotowa z budżetu  dla  zakładu budżetowego</t>
  </si>
  <si>
    <t>Prace remontowo - modernizacyjne -SP Nr 9  i GP 8</t>
  </si>
  <si>
    <t>Prace remontowo - modernizacyjne -SP Nr10 I  GP 2</t>
  </si>
  <si>
    <t xml:space="preserve">Prace  remontowo modernizaycyjne  SP 4 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</si>
  <si>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</si>
  <si>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</si>
  <si>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</si>
  <si>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</si>
  <si>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</si>
  <si>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</si>
  <si>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</si>
  <si>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</si>
  <si>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</si>
  <si>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</si>
  <si>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</si>
  <si>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</si>
  <si>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</si>
  <si>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</si>
  <si>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</si>
  <si>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</si>
  <si>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</si>
  <si>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Opłaty na rzecz budżetu państwa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</si>
  <si>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</si>
  <si>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</si>
  <si>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</si>
  <si>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</si>
  <si>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</si>
  <si>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</si>
  <si>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</si>
  <si>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</si>
  <si>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</si>
  <si>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</si>
  <si>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</si>
  <si>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</si>
  <si>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</si>
  <si>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>Dotacja przedmiotowa z budżetu dla zakładu budżetowego-z  tytułu  racjonalizacji gospodarki finansowej w zarządzaniu komunalnym zasobem</t>
  </si>
  <si>
    <t>Opracowanie dokumentacji na modernizację i adaptację  budynku Muzeum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</si>
  <si>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</si>
  <si>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</si>
  <si>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</si>
  <si>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</si>
  <si>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</si>
  <si>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 xml:space="preserve">Pozostała działalność / opłata za grunty / </t>
  </si>
  <si>
    <t>Turystyka</t>
  </si>
  <si>
    <t>Zadania w zakresie upowszechniania turystyki</t>
  </si>
  <si>
    <t>Gospodarka mieszkaniowa</t>
  </si>
  <si>
    <t>Gospodarka gruntami i nieruchomościami</t>
  </si>
  <si>
    <t>Dotacja przedmiotowa z budżetu dla zakładu budżetowaego - z tytułu racjonalizacji gospodarki finansowej w zarządzaniu komunalnym zasobem</t>
  </si>
  <si>
    <t xml:space="preserve">Zakup  usług  pozostałych </t>
  </si>
  <si>
    <t xml:space="preserve"> pozostałe   usługi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</si>
  <si>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</si>
  <si>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</si>
  <si>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</si>
  <si>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</si>
  <si>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</si>
  <si>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</si>
  <si>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</si>
  <si>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</si>
  <si>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</si>
  <si>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Składki na fundusz pracy</t>
  </si>
  <si>
    <t>Wydatki inwestycyjne jednostek budżetowych / budowa punktów oświetleniowych /</t>
  </si>
  <si>
    <t>Inwestycje zgłaszane do Funduszy Strukturalnych / wykupy,dokumentacja/</t>
  </si>
  <si>
    <t>Modernizacja układu komunikacyjnego m.Łomża w ciągu dr.powiatowej ul.Poznańska - II etap</t>
  </si>
  <si>
    <t>Modernizacja ul.Mickiewicza</t>
  </si>
  <si>
    <t>Modernizacja ul.Ks.Janusza</t>
  </si>
  <si>
    <t>Modernizacja odwodnienia układu komunikacyjnego m.Łomży</t>
  </si>
  <si>
    <t>Budowa lokalnej infrastruktury drogowej w Łomży na osiedlu Kraska i innych - I etap</t>
  </si>
  <si>
    <t>Modernizacja i remont starej części Ratusza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</si>
  <si>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</si>
  <si>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</si>
  <si>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</si>
  <si>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</si>
  <si>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</si>
  <si>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</si>
  <si>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</si>
  <si>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Środowiskowe Ognisko Wychowawcze</t>
  </si>
  <si>
    <t>Komisje poborowe</t>
  </si>
  <si>
    <t xml:space="preserve"> - Związek Miast Polskich</t>
  </si>
  <si>
    <t>Urzędy naczelnych organów władzy państwowej,kontroli i ochrony prawa oraz sądownictwa</t>
  </si>
  <si>
    <t>Zakup usług pozostałych gmina</t>
  </si>
  <si>
    <t xml:space="preserve">Urzędy naczelnych organów władzy państwowej,kontroli i ochrony prawa </t>
  </si>
  <si>
    <t>Bezpieczeństwo publiczne i ochrona przeciwpożarowa</t>
  </si>
  <si>
    <t>Zakup leków i materiałów medycznych</t>
  </si>
  <si>
    <t>Odpis na Z.F.Ś.S.</t>
  </si>
  <si>
    <t>Komendy Powiatowe Państwowej Straży Pożarnej</t>
  </si>
  <si>
    <t>Wynagrodzenia osobowe członków korpusu służby cywilnej</t>
  </si>
  <si>
    <t>Zakup środków żywności</t>
  </si>
  <si>
    <t>Zakup  energii</t>
  </si>
  <si>
    <t>Odpisy na Z.FŚ.S.</t>
  </si>
  <si>
    <t>Obrona cywilna</t>
  </si>
  <si>
    <t>Składki na ubezpieczenie społeczne</t>
  </si>
  <si>
    <t>Straż Miejska</t>
  </si>
  <si>
    <t>Zakup usług pozostałych / szkolenia/</t>
  </si>
  <si>
    <t xml:space="preserve">Różne rozliczenia </t>
  </si>
  <si>
    <t>Rezerwy ogólne i celowe</t>
  </si>
  <si>
    <t xml:space="preserve">     rezerwa celowa - oświatowa  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</si>
  <si>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</si>
  <si>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</si>
  <si>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</si>
  <si>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</si>
  <si>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</si>
  <si>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</si>
  <si>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 xml:space="preserve"> Liceum Ekonomiczne  d/dprosłych   ul Dworna 22 </t>
  </si>
  <si>
    <t>Ochrona zdrowia</t>
  </si>
  <si>
    <t>Przeciwdziałanie alkoholizmowi</t>
  </si>
  <si>
    <t>Składki na ubezpieczenia zdrowotne</t>
  </si>
  <si>
    <t>Placówki opiekuńczo - wychowawcze</t>
  </si>
  <si>
    <t>Zakup pomocy naukowych,dydaktycznych i książek</t>
  </si>
  <si>
    <t>Domy Pomocy Społecznej</t>
  </si>
  <si>
    <t>Wydatki na zakupy inwestycyjne jednostek budżetowych</t>
  </si>
  <si>
    <t xml:space="preserve">Rodziny zastępcze </t>
  </si>
  <si>
    <t>Świadczenia społeczne</t>
  </si>
  <si>
    <t>Dodatki mieszkaniowe</t>
  </si>
  <si>
    <t>Ośrodki pomocy społecznej</t>
  </si>
  <si>
    <t>85321</t>
  </si>
  <si>
    <t>Ośrodki adopcyjno - opiekuńcze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</si>
  <si>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</si>
  <si>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</si>
  <si>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</si>
  <si>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</si>
  <si>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</si>
  <si>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</si>
  <si>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</si>
  <si>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</si>
  <si>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Stypendia oraz inne formy pomocy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</si>
  <si>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</si>
  <si>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</si>
  <si>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</si>
  <si>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</si>
  <si>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</si>
  <si>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</si>
  <si>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</si>
  <si>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</si>
  <si>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</si>
  <si>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</si>
  <si>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</si>
  <si>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</si>
  <si>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</si>
  <si>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</si>
  <si>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</si>
  <si>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</si>
  <si>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</si>
  <si>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</si>
  <si>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</si>
  <si>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 xml:space="preserve">     rezerwa celowa - na inwestycje zgłoszone do funduszy strukturalnych</t>
  </si>
  <si>
    <t>Kultura fizyczna i sport</t>
  </si>
  <si>
    <t xml:space="preserve"> - ŁKS -  utrzymanie stadionu</t>
  </si>
  <si>
    <t xml:space="preserve"> - Dofinansowanie innych zadań  zleconych</t>
  </si>
  <si>
    <t xml:space="preserve">     R a z e m</t>
  </si>
  <si>
    <t>Zakup usług przez jesdnostki samorządu terytorialnego od innych jednostek samorządu terytorialnego</t>
  </si>
  <si>
    <t>Dotacja celowa z budżetu na finansowanie lub dofinansowanie zadań zleconych do realizacji stowarzyszeniom-Kom. Miejsk</t>
  </si>
  <si>
    <t>Nagrody o charakterze szczególnym niezaliczane do wynagrodzeń</t>
  </si>
  <si>
    <t>Uposażenia i świadczenia pieniężne wypłacane przez okres roku żołnierzom i funkcjonariuszom zwolnionym ze służby</t>
  </si>
  <si>
    <t xml:space="preserve">Dotacja   podmiotowa z  budżetu  dla  niepublicznej  jednostki systemu oświaty w tym </t>
  </si>
  <si>
    <t>Wynagrodzenia   osobowe  pracowników</t>
  </si>
  <si>
    <t xml:space="preserve">Składki  na ubezpieczenia   społeczne 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</si>
  <si>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</si>
  <si>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</si>
  <si>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</si>
  <si>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</si>
  <si>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</si>
  <si>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</si>
  <si>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</si>
  <si>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</si>
  <si>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</si>
  <si>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</si>
  <si>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</si>
  <si>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</si>
  <si>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</si>
  <si>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</si>
  <si>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 xml:space="preserve">Świadczenia rodzinne oraz składki na ubezpieczenia emerytalne i rentowe z ubezpieczenia społecznego </t>
  </si>
  <si>
    <t>Dotacja  celowa z  budżetu na  finansowanie    lub dofinansowanie  kosztów  realizacji inwestycji  i zakupów inwestycyjnych zakładów budżetowych-prace remontowo-modernizacyjne</t>
  </si>
  <si>
    <t xml:space="preserve"> LO im.B.Jańskiego ul.Krzywe Koło 9</t>
  </si>
  <si>
    <t>Pomaturalne i Policealne Studium Zarz.i Mark.ul.Mickiewicza 6</t>
  </si>
  <si>
    <t>Odpisy na ZFŚS</t>
  </si>
  <si>
    <t xml:space="preserve">Swiadczenia  społeczne/-  zapomogi , kieszonkowe /  </t>
  </si>
  <si>
    <t>Składki  na  Fundusz  Pracy</t>
  </si>
  <si>
    <t xml:space="preserve"> - Stowarzyszenie Sam.Polskich Euroregionu Niemien</t>
  </si>
  <si>
    <t>Pomoc dla uchodzców</t>
  </si>
  <si>
    <t xml:space="preserve">Ośrodki wsparcia /Dzienny Dom Pomocy Społecznej / </t>
  </si>
  <si>
    <t>Składki na FP</t>
  </si>
  <si>
    <t>Zakup środków żywnościowych</t>
  </si>
  <si>
    <t>P</t>
  </si>
  <si>
    <t>Różne opłaty składkowe</t>
  </si>
  <si>
    <t>Budowa ulicy Fabrycznej</t>
  </si>
  <si>
    <t>Budowa ul. Fabrycznej</t>
  </si>
  <si>
    <t>Stypendia dla uczniów - UE</t>
  </si>
  <si>
    <t xml:space="preserve">Stypendia dla uczniów </t>
  </si>
  <si>
    <t xml:space="preserve"> Policealne Studium  Farmaceutyczne ul Piłsudskiego   73</t>
  </si>
  <si>
    <t xml:space="preserve"> - Dzieci przebywające w plac.opiekuńczo  wychowawczych</t>
  </si>
  <si>
    <t xml:space="preserve"> - Dzieci i młodzież w szkołach i plac.szkolno-wychowawczych</t>
  </si>
  <si>
    <t xml:space="preserve">Prace  remontowo modernizaycyjne  SP 2 </t>
  </si>
  <si>
    <t>PSZOOiM"VIP"w Łomży ul.Stacha Konwy 11</t>
  </si>
  <si>
    <t>IV Uzup.LO dla dorosłych/zaoczne/ -Al..Legionów 49</t>
  </si>
  <si>
    <t xml:space="preserve"> -II LO d/dorosłych - ul.Wojska Polskiego 113</t>
  </si>
  <si>
    <t xml:space="preserve"> -II uzup.LO d/dorosłych - ul.Wojska Polskiego 113</t>
  </si>
  <si>
    <t xml:space="preserve"> -Uzupeł. LO d/dorosłych - ul.Wojska Polskiego 161</t>
  </si>
  <si>
    <t>III LO dla dorosłych -Al..Legionów 49</t>
  </si>
  <si>
    <t>III Uzupełniające LO dla dorosłych "EDUKATOR"</t>
  </si>
  <si>
    <t>Zasadnicza Szkoła Zawodowa /dzienna/ ul.W.Pol.113</t>
  </si>
  <si>
    <t>Liceum Handlowe  d/dorosłych   ul Dworna  22</t>
  </si>
  <si>
    <t xml:space="preserve">Dotacja przedmiotowa z budżetu dla jednostek niezaliczanych do sektora finansów publicznych na realizację zadania pomoc rzeczowa osobom ubogim przez stowarzyszenia                                                </t>
  </si>
  <si>
    <t xml:space="preserve">Dotacja celowa z budżetu na finansowanie lub dofinansowanie zadań zleconychna udzielanie pomocy osobom ciężko chorym terminalnie i duchowo do realizacji stowarzyszeniom </t>
  </si>
  <si>
    <t>Wydatki inwestycyjne jednostek budżetowych -  Rozbudowa i modernizacja ujęć wody Rybaki i Podgórze w ramach sektora MŚP w Łomży-UE- program PHARE 2003</t>
  </si>
  <si>
    <t>Świadczenia społeczne UM</t>
  </si>
  <si>
    <t>Podróże służbowe zagraniczne</t>
  </si>
  <si>
    <t>Ośrodki wsparcia/Klub Seniora,Środow.Dom Samopom./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</si>
  <si>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</si>
  <si>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</si>
  <si>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</si>
  <si>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</si>
  <si>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</si>
  <si>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</si>
  <si>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</si>
  <si>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 xml:space="preserve">Usługi opiekuńcze  i  specjalistyczne usługi opiekuńcze </t>
  </si>
  <si>
    <t>Teatry dramatyczne i lalkowe</t>
  </si>
  <si>
    <t>Wpłaty gmin na rzecz izb rolniczych w wysokości 2% uzyskanych wpływów z podatku rolnego</t>
  </si>
  <si>
    <t>Zakup materiałów  i wyposażenia</t>
  </si>
  <si>
    <t>Pozostałe podatki na rzecz budżetów jednostek samorządu terytorialnego</t>
  </si>
  <si>
    <t>Nagrody i wydatki osobowe nie zaliczone do wynagrodzeń</t>
  </si>
  <si>
    <t xml:space="preserve">Zakup  usług pozostałych -   umowa  na prowadz.  PZG i K </t>
  </si>
  <si>
    <t>Podatek od towarów i usług VAT</t>
  </si>
  <si>
    <t>Nadnarwiański ciąg komunikacyjny (ul. Nadnarwiańska, Grobla Jednaczewska)</t>
  </si>
  <si>
    <t>Modernizacja ul. Bema i Prusa, etap I</t>
  </si>
  <si>
    <t>Uposażenia żołnierzy zawodowych i nadterminowych oraz funkcjonariuszy</t>
  </si>
  <si>
    <t xml:space="preserve">Dotacja przedmiotowa z budżetu dla zakładu budżetowego      </t>
  </si>
  <si>
    <t>Prace geodezyjno - urządzeniowe na potrzeby rolnictwa</t>
  </si>
  <si>
    <t xml:space="preserve">Wydatki na zakupy inwestycyjne jednostek budżetowych                         </t>
  </si>
  <si>
    <t>Koszty postępowania sądowego i prokuratorskiego / koszty egzekucji komorniczej /</t>
  </si>
  <si>
    <t>Wydatki osobowe niezaliczane do uposażeń wypłacane żołnierzom i funkcjonariuszom</t>
  </si>
  <si>
    <t>Dodatkowe uposażenie roczne dla żołnierzy zawodowych oraz nagrody roczne dla funkcionariuszy</t>
  </si>
  <si>
    <t>Wynagrodzenia bezosobowe</t>
  </si>
  <si>
    <t>Równoważniki ponieżne i ekwiwalenty dla żołnierzy i  funkcionariuszy</t>
  </si>
  <si>
    <t xml:space="preserve">Rezerwy </t>
  </si>
  <si>
    <t>Świadczenia  społeczne</t>
  </si>
  <si>
    <t>Zakup usług przez jednostki samorządu terytorialnego od innych jednostek samorządu terytorialnego</t>
  </si>
  <si>
    <t>Składki na ubezpieczenie zdrowotne opłacane za osoby pobierające niektóre świadczenia z pomocy społecznej oraz niektóre świadczenia rodzinne</t>
  </si>
  <si>
    <t>Wydatki osobowe niezaliczone do  wynagrodzeń</t>
  </si>
  <si>
    <t>Poradnie psychologiczno-pedagogiczne, w tym poradnie specjalistyczne</t>
  </si>
  <si>
    <t>Inne formy pomocy dla uczniów</t>
  </si>
  <si>
    <t>Wynagrodzenia bezosoboewwe</t>
  </si>
  <si>
    <t>Szkolnictwo wyższe</t>
  </si>
  <si>
    <t>80309</t>
  </si>
  <si>
    <t>Pomoc materialna dla studentów</t>
  </si>
  <si>
    <t>Stypendia i zasiłki dla studentów-UE</t>
  </si>
  <si>
    <t>Zakup usług dostępu do sieci Internet</t>
  </si>
  <si>
    <t>Wynagrodzenia bezosoboewe</t>
  </si>
  <si>
    <t>Wydatki osobowe niezaliczane do wynagrodzeń</t>
  </si>
  <si>
    <t>Zakup materiałow i wyposażenia</t>
  </si>
  <si>
    <t>Stypendia dla uczniów-UE</t>
  </si>
  <si>
    <t xml:space="preserve">Podatek od towarów i usług (VAT) </t>
  </si>
  <si>
    <t>Stypendia dla uczniów</t>
  </si>
  <si>
    <t>Modernizacja ulicy Śniadeckiego</t>
  </si>
  <si>
    <t xml:space="preserve"> Zakup usług pozostałych - Zespół Muzyki Dawnej przy SP 7</t>
  </si>
  <si>
    <t>Dotacje celowe na finansowanie lub dofinansowanie kosztów realizacji inwestycji i zakupów inwestycyjnych jednostek niezaliczanych do sektora finansów publicznych</t>
  </si>
  <si>
    <t>Dotacja podmiotowa z budżetu dla samorządowej instytucji kultury</t>
  </si>
  <si>
    <t>Zespoły do spraw orzekania o  niepełnosprawności</t>
  </si>
  <si>
    <t>Pozostałe należności żołnierzy zawodowych i naderminowych oraz funkcjonariuszy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</si>
  <si>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</si>
  <si>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</si>
  <si>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</si>
  <si>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Dotacja podmiotowa z budżetu dla jednostek nie zaliczanych do sektora finansów publiczych</t>
  </si>
  <si>
    <t>Wydatki osobowe nie zaliczone do wynagrodzeń</t>
  </si>
  <si>
    <t>Stypendia i zasiłki dla studentów-budżet państwa</t>
  </si>
  <si>
    <t>Dotacje celowe na finansowanie lub dofinansowanie kosztów realizacji inwestycji i zakupów inwestycyjnych jednostek nie zaliczanych do sektora finansów publicznych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</si>
  <si>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</si>
  <si>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</si>
  <si>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</si>
  <si>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</si>
  <si>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Uposażenia oraz świadczenia pieniężne wypłacane przez okres roku żołnierzom i funkcjonariuszom zwolnionym ze służby</t>
  </si>
  <si>
    <t>Dotacja podmiotowa z budżetu dla niepublicznej jednostki systemu oświaty</t>
  </si>
  <si>
    <t xml:space="preserve">     rezerwa celowa dla instytucji kultury </t>
  </si>
  <si>
    <t>Dotacje celowe z budżetu na finansowanie lub dofinansowanie kosztów realizacji inwestycji i zakupów inwestycyjnych zakładów budżetowych</t>
  </si>
  <si>
    <t>Dotacja  przedmiotowa z budżetu dla jednostek nie zaliczanych do sektora finansów publicznych</t>
  </si>
  <si>
    <t>Dotacja celowa z budżetu na finansowanie lub dofinansowanie zadań zleconych do realizacji zleceniom</t>
  </si>
  <si>
    <t>Wynagrodzenie bezoosbowe</t>
  </si>
  <si>
    <t>Kary i odszkodowania wypłacane na rzecz osób prawnych i innych jednostek organizacyjnych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</si>
  <si>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</si>
  <si>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</si>
  <si>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</si>
  <si>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</si>
  <si>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Zakup usług remontowych / wymiana okien na Farnej ,przebudowa ściany w wydziale Komunikcji /</t>
  </si>
  <si>
    <t xml:space="preserve">Zasiłki i pomoc w naturze oraz składki na ubezpieczenia społeczne </t>
  </si>
  <si>
    <t>Poradnie psychologiczno-pedagogiczne oraz inne poradnie specjalistyczne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</si>
  <si>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</si>
  <si>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</si>
  <si>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</si>
  <si>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</si>
  <si>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</si>
  <si>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</si>
  <si>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</si>
  <si>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</si>
  <si>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</si>
  <si>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</si>
  <si>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</si>
  <si>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</si>
  <si>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</si>
  <si>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</si>
  <si>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Wydatki na zadania własne</t>
  </si>
  <si>
    <t>Dotacje z budżetu miasta</t>
  </si>
  <si>
    <t>Zadania z zakresu admistr. rządowej</t>
  </si>
  <si>
    <t>*</t>
  </si>
  <si>
    <t>85220</t>
  </si>
  <si>
    <t>Ośrodek interwencji kryzysowej</t>
  </si>
  <si>
    <t>Wynagrodzenia osobowe</t>
  </si>
  <si>
    <t>Matriały i wyoposażenie</t>
  </si>
  <si>
    <t>Usługi remontowe</t>
  </si>
  <si>
    <t>Budowa ulicy Wesołowskiego</t>
  </si>
  <si>
    <t>Modernizacja UL. Rycerskiej</t>
  </si>
  <si>
    <t>Budowa ul. Cegielnianej</t>
  </si>
  <si>
    <t>Modernizacja zauka cmentarnego</t>
  </si>
  <si>
    <t>Modernizacja Placu Jana Pawła II</t>
  </si>
  <si>
    <t>Modernizacja i adaptacja budynku po Muzeum</t>
  </si>
  <si>
    <t>Budowa budynku komunalnego na 48 mieszkań</t>
  </si>
  <si>
    <t>Budowa zespołu terenowych obiektów sportowo-rekreacyjnych na os. Konstytucji 3 Maja</t>
  </si>
  <si>
    <t>Zadania z zakresu admistr.  rządowej -powiatu</t>
  </si>
  <si>
    <t>Dotacje celowe z budżetu na finansowanie  lub dofinansowanie zadań zleconych do realizacji stowarzyszeniom</t>
  </si>
  <si>
    <t xml:space="preserve">Dotacja przedmiotowa z budżetu dla pozostałych jednostek sektora finansów publicznych                                         </t>
  </si>
  <si>
    <t>Wydatki na zakupy  inwestycyjne jednostek budżetowych /zakup kserokopiarki/</t>
  </si>
  <si>
    <t>Załącznik  Nr 2</t>
  </si>
  <si>
    <t>*g</t>
  </si>
  <si>
    <t>*p</t>
  </si>
  <si>
    <t xml:space="preserve">Odpis na Z.F.Ś.S GMINA </t>
  </si>
  <si>
    <t xml:space="preserve">Odpis na Z.F.Ś.S Powiat   </t>
  </si>
  <si>
    <t xml:space="preserve">Odpis na Z.F.Ś.S </t>
  </si>
  <si>
    <t xml:space="preserve">Dotacje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</si>
  <si>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</si>
  <si>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</si>
  <si>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MOPS</t>
  </si>
  <si>
    <t>Składki na ubezpieczenie zdrowotne - UM</t>
  </si>
  <si>
    <t>85415</t>
  </si>
  <si>
    <t>Wydatki inwestycyjne jednostek budżetowych - system wodno kanal.w Łomży i przyległych gmin -</t>
  </si>
  <si>
    <t>Rozbudowa i modernizacja miejskiego sysemu transportowego Łomży i okolic/Funduszee Str./</t>
  </si>
  <si>
    <t>Rozbudowa i modernizacja miejskiego sysemu transportowego Łomży i okolic</t>
  </si>
  <si>
    <t>Wydatki inwestycyjne jednostek budżetowych -  Rozbudowa i modernizacja ujęć wody Rybaki i Podgórze w ramach sektora MŚP w Łomży-UE</t>
  </si>
  <si>
    <t>Wypłaty z tytułu gwarancji i poręczeń</t>
  </si>
  <si>
    <t xml:space="preserve">Zakup usług pozostałych  </t>
  </si>
  <si>
    <t>Różne opłaty i składki - ubezpieczenie majątku komunalnego</t>
  </si>
  <si>
    <t>80395</t>
  </si>
  <si>
    <t>Dotacja celowa otrzymana z budżetu na pozostałe jednostki zaliczane do sektora finansów publicznych-PWSIiP</t>
  </si>
  <si>
    <t>Modernizacja ulic: Ks.Anny, Dobrej, Kierzkowej</t>
  </si>
  <si>
    <t>Załącznik  Nr 2A</t>
  </si>
  <si>
    <t>Załącznik  Nr 2B</t>
  </si>
  <si>
    <t>Wydatki na zakupy inwestycyjne jednostek budżetowych-Zespół Szkół Ekonomicznych i Ogólnokształcących</t>
  </si>
  <si>
    <t>Opłaty z tyt. zakupu usług telekominik. telefonii komórkowej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</si>
  <si>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</si>
  <si>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</si>
  <si>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</si>
  <si>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</si>
  <si>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</si>
  <si>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Koszty post. sądowego i prokuratorsk.</t>
  </si>
  <si>
    <t>Wydatki inwestycyjne jednostek budżetowych-wjazd na ul. Poznańską</t>
  </si>
  <si>
    <t>Wydatki inwestycyjne jednostek budżetowych-przebudowa pobocza na ul. Zjazd</t>
  </si>
  <si>
    <t>Budowa lokalnej infrastruktury na os. Kraska i innych</t>
  </si>
  <si>
    <t xml:space="preserve">Dotacje celowe z budżetu na finansowanie lub dofinanowanie kosztów realizacji inwestycji i zakupów inwestycyjnych zakładów budżetowych-sys. Utylizacji odpadów komun. W Łomży </t>
  </si>
  <si>
    <t xml:space="preserve">Dotacje celowe z budżetu na finansowanie lub dofinanowanie kosztów realizacji inwestycji i zakupów inwestycyjnych zakładów budżetowych-ul. Sienkiewicza </t>
  </si>
  <si>
    <t>Wyd. na zakupy inw. - stacja meteo</t>
  </si>
  <si>
    <t>Koszty i odszkodow. wypłacane na rzecz os. fizycz.</t>
  </si>
  <si>
    <t>Koszty i odszkodow. wypłacane na rzecz os. prawnych.</t>
  </si>
  <si>
    <t>Koszty postępowania sądowego iprokuratorskiego</t>
  </si>
  <si>
    <t xml:space="preserve"> - gmina</t>
  </si>
  <si>
    <t>Wydatki na zakupy inwestycyjne jedn. budż.</t>
  </si>
  <si>
    <t>Nagrody o charakterze szczególnym niezaliczane do wynagr.</t>
  </si>
  <si>
    <t>Wydatki inwestycyjne jedn. budż.</t>
  </si>
  <si>
    <t>Wydatki inw. jedn. budż.-platforma alarm.</t>
  </si>
  <si>
    <t xml:space="preserve">Wydatki inwestycyjne jednostek budżetowych-wjazd na ul. Poznańską </t>
  </si>
  <si>
    <t>Wydatki inwestycyjne jednostek budżetowych -przebudowa pobocza na ul. Zjazd</t>
  </si>
  <si>
    <t xml:space="preserve">Zakup energii  </t>
  </si>
  <si>
    <t>Budowa  lokalnej infrastruktury na osiedlu Kraska i innych</t>
  </si>
  <si>
    <t>Wydatki na zakupy inw. jedn. budż.</t>
  </si>
  <si>
    <t>Prace remontowo - modernizacyjne - SP 2</t>
  </si>
  <si>
    <t>Wyd.na zakupy inw.jedn.budż.-4 regały archiw.,3 kxderokop.</t>
  </si>
  <si>
    <t>Zakup usług obejmujących tłumaczenia</t>
  </si>
  <si>
    <t>Zakup usług obejmujących wykonanie ekspertyz,analiz i opinii</t>
  </si>
  <si>
    <t>Opłaty z tytułu usług telekomunik.telefonii stacjonarnej</t>
  </si>
  <si>
    <t>Zakup usług telekomunik telefonii stacjonarnej</t>
  </si>
  <si>
    <t>Zakup materiałów papierniczych do sprzętu drukarskiego</t>
  </si>
  <si>
    <t>Zakup akcesoriów komputerowych</t>
  </si>
  <si>
    <t>85395</t>
  </si>
  <si>
    <t>75495</t>
  </si>
  <si>
    <t>Prezydenta Miasta Łomża</t>
  </si>
  <si>
    <t xml:space="preserve">                           Plan wydatków  budżetu  miasta  Łomży  -  2007 rok</t>
  </si>
  <si>
    <t>Przewidywane wykonanie na 31.12.06 r</t>
  </si>
  <si>
    <t>Zgłoszone potrzeby na 2007 r</t>
  </si>
  <si>
    <t>Plan na     2007 rok</t>
  </si>
  <si>
    <t>Odpisy na Z.F.Ś.S-gmina</t>
  </si>
  <si>
    <t>Odpisy na ZFŚS-powiat</t>
  </si>
  <si>
    <t>Zakup usług pozostałych-gmina</t>
  </si>
  <si>
    <t>Zakup usług pozostałych-powiat</t>
  </si>
  <si>
    <t>Technikum dzienne ZDZ-W.Polskiego 161</t>
  </si>
  <si>
    <t>Policealne Studium Kosmetyczne-L.Mierzejewski</t>
  </si>
  <si>
    <t>Policealne Studium Bezpieczeństwa i Higieny Pracy-L Mierzejewski</t>
  </si>
  <si>
    <t xml:space="preserve">Policealna Szkoła Prwno-Administracyjna ŻAK </t>
  </si>
  <si>
    <t>Dotacje celowe otrzymane z budżetu państwa na inwestycje i zakupy inwestycyjne z zakresu administracji rządowej oraz inne zadania zlecone ustawami realizowane przez powiat.</t>
  </si>
  <si>
    <t>6410</t>
  </si>
  <si>
    <t>Zakup usług pozostałych - Szkolna Orkiestra Dęta przy MDK-DŚT</t>
  </si>
  <si>
    <t>Wydatki inwestycyjne jednostek budżetowych  - Zagospodarowanie terenow  nad rzeką Narwią (dok. techn. + wykupy gruntów)</t>
  </si>
  <si>
    <t>Policealna Szkoła NOT</t>
  </si>
  <si>
    <t>Modernizacja ul.Staffa</t>
  </si>
  <si>
    <t>Modernizacja ul. Żeromskiego</t>
  </si>
  <si>
    <t>Modernizacja ul. Spółdzielczej</t>
  </si>
  <si>
    <t>Budowa ul. Kwiatowej</t>
  </si>
  <si>
    <t>Zakup samochodu dla WPGiI</t>
  </si>
  <si>
    <t>Rozbudowa sysytemu utylizacji odpadów komunalnych</t>
  </si>
  <si>
    <t>Adaptacja budynku po PG 4 na Muzeum Północno-Mazowieckie</t>
  </si>
  <si>
    <t>Budowa Łomżyńskiego Grodziska</t>
  </si>
  <si>
    <t>Adaptacja pływalni przy ZSO na Centrum Sportu Walki</t>
  </si>
  <si>
    <t>Wyd.na zakupy inw.jedn.budż.-4 regały archiw.,3 kxderokop.+ klimatyzacja</t>
  </si>
  <si>
    <t>Wydatki na zakupuy inwestycyjne jedn. budżetowych</t>
  </si>
  <si>
    <t xml:space="preserve">Dotacje celowe z budżetu na finansowanie lub dofinanowanie kosztów realizacji inwestycji i zakupów inwestycyjnych zakładów budżetowych, w tym: wywrotka, solarka, pług, </t>
  </si>
  <si>
    <t>Budowa ulic na osiedlu Łomżyca (ul:Piaskowa,Jasna,Łączna,Poprzeczna,Krzywa,Włókiennicza)</t>
  </si>
  <si>
    <t>Modernizacja ul. Rycerskiej</t>
  </si>
  <si>
    <t>Budowa ulicy Spokojnej (do Poznańskiej-opracowanie dokumentacji technicznej)</t>
  </si>
  <si>
    <t>Budowa pętli autobusowej u zbiegu ul. W.Polskiego i Tkackiej</t>
  </si>
  <si>
    <t>Zakup inwestycyjny WiMax</t>
  </si>
  <si>
    <t>Przygotowanie inwestycji w placówkach oświatowych</t>
  </si>
  <si>
    <t>6060</t>
  </si>
  <si>
    <t>Wydatki na zakupy inwestycyjne jedn. budżetowych</t>
  </si>
  <si>
    <t>Odsetki i dyskonto od planowanych kredytów do zaciagnięcia</t>
  </si>
  <si>
    <t>do Zarządzenia Nr 196/06</t>
  </si>
  <si>
    <t>z dnia 06.11.2006r.</t>
  </si>
  <si>
    <t xml:space="preserve">                              Wydatki  budżetu  miasta  Łomży  -  2007 rok - gmina</t>
  </si>
  <si>
    <t>Przewidywane wykonanie na 31.12.2006r</t>
  </si>
  <si>
    <t xml:space="preserve">                              Wydatki  budżetu  miasta  Łomży  -  2007 rok - powiat</t>
  </si>
  <si>
    <t>Wydatki inwestycyjne jednostek budżetowych  - Zagospodarowanie techniczne pulw nad rzeką Narwią (dok. techn.+wykupy gruntów)</t>
  </si>
  <si>
    <t>Dotacje celowe z budżetu na finansowanie lub dofinanowanie kosztów realizacji inwestycji i zakupów inwestycyjnych zakładów budżetowych, w tym: wywrotka, solarka, pług.</t>
  </si>
  <si>
    <t>Wydatki inwestycyjne jednostek budżetowych (budowa punktów ośwoetleniowych)</t>
  </si>
  <si>
    <t xml:space="preserve">Zakup usług remontowych </t>
  </si>
  <si>
    <t>70095</t>
  </si>
  <si>
    <t xml:space="preserve"> - wykupy gruntów</t>
  </si>
  <si>
    <t>Dotacja celowa z budżetu dla pozostałych jednostek zaliczanych do sektora finansów publicznych</t>
  </si>
  <si>
    <t xml:space="preserve"> - utylizacja padłych zwierząt</t>
  </si>
  <si>
    <t xml:space="preserve"> - "Biznes bez barier" ( w tym 12 000 wynagrodzenia)</t>
  </si>
  <si>
    <t xml:space="preserve"> - "Biznes bez barier" ( w tym 4 000 wynagrodzenia)</t>
  </si>
  <si>
    <t>Wynagrodzenia bezosobowe - "Biznes bez barier"</t>
  </si>
  <si>
    <t>Zakup materiałów i wyposażenia "Biznes bez Barier"</t>
  </si>
  <si>
    <t>Opłaty z tyt. zakupu usług telekominik. telefonii stacjonarnej-"Biznes bez barier"</t>
  </si>
  <si>
    <t>Zakup usług dostępu do sieci Internet - "Biznes bez barier"</t>
  </si>
  <si>
    <t xml:space="preserve">Dotacje celowe z budżetu na finansowanie lub dofinanowanie kosztów realizacji inwestycji i zakupów inwestycyjnych zakładów budżetowych-Modernizacja bazy MPK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</si>
</sst>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4"/>
      <name val="Bookman"/>
      <family val="1"/>
    </font>
    <font>
      <b/>
      <sz val="9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3" fontId="8" fillId="0" borderId="2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73" fontId="6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173" fontId="6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wrapText="1"/>
      <protection locked="0"/>
    </xf>
    <xf numFmtId="49" fontId="8" fillId="4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/>
      <protection locked="0"/>
    </xf>
    <xf numFmtId="49" fontId="6" fillId="4" borderId="6" xfId="0" applyNumberFormat="1" applyFont="1" applyFill="1" applyBorder="1" applyAlignment="1" applyProtection="1">
      <alignment horizontal="center" vertical="center"/>
      <protection locked="0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4" borderId="6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8" fillId="0" borderId="6" xfId="0" applyNumberFormat="1" applyFont="1" applyBorder="1" applyAlignment="1" applyProtection="1">
      <alignment horizontal="left" wrapText="1"/>
      <protection locked="0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49" fontId="8" fillId="3" borderId="6" xfId="0" applyNumberFormat="1" applyFont="1" applyFill="1" applyBorder="1" applyAlignment="1" applyProtection="1">
      <alignment horizontal="center" wrapText="1"/>
      <protection locked="0"/>
    </xf>
    <xf numFmtId="49" fontId="6" fillId="4" borderId="6" xfId="0" applyNumberFormat="1" applyFont="1" applyFill="1" applyBorder="1" applyAlignment="1" applyProtection="1">
      <alignment horizontal="center"/>
      <protection locked="0"/>
    </xf>
    <xf numFmtId="49" fontId="8" fillId="0" borderId="6" xfId="0" applyNumberFormat="1" applyFont="1" applyBorder="1" applyAlignment="1" applyProtection="1">
      <alignment horizontal="left"/>
      <protection locked="0"/>
    </xf>
    <xf numFmtId="49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8" fillId="3" borderId="6" xfId="0" applyNumberFormat="1" applyFon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49" fontId="8" fillId="4" borderId="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" fillId="5" borderId="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4" borderId="6" xfId="0" applyNumberFormat="1" applyFont="1" applyFill="1" applyBorder="1" applyAlignment="1" applyProtection="1">
      <alignment horizontal="center" wrapText="1"/>
      <protection locked="0"/>
    </xf>
    <xf numFmtId="49" fontId="6" fillId="4" borderId="10" xfId="0" applyNumberFormat="1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vertical="center" wrapText="1"/>
      <protection locked="0"/>
    </xf>
    <xf numFmtId="0" fontId="6" fillId="4" borderId="9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/>
      <protection locked="0"/>
    </xf>
    <xf numFmtId="49" fontId="8" fillId="6" borderId="6" xfId="0" applyNumberFormat="1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4" borderId="16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8" fillId="6" borderId="4" xfId="0" applyFont="1" applyFill="1" applyBorder="1" applyAlignment="1" applyProtection="1">
      <alignment wrapText="1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wrapText="1"/>
      <protection locked="0"/>
    </xf>
    <xf numFmtId="3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49" fontId="8" fillId="0" borderId="6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49" fontId="8" fillId="4" borderId="3" xfId="0" applyNumberFormat="1" applyFont="1" applyFill="1" applyBorder="1" applyAlignment="1" applyProtection="1">
      <alignment horizontal="center"/>
      <protection locked="0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  <xf numFmtId="49" fontId="6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4" borderId="7" xfId="0" applyNumberFormat="1" applyFont="1" applyFill="1" applyBorder="1" applyAlignment="1" applyProtection="1">
      <alignment horizontal="center"/>
      <protection locked="0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0" applyNumberFormat="1" applyFont="1" applyFill="1" applyBorder="1" applyAlignment="1" applyProtection="1">
      <alignment horizontal="center"/>
      <protection locked="0"/>
    </xf>
    <xf numFmtId="49" fontId="6" fillId="4" borderId="7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49" fontId="8" fillId="4" borderId="3" xfId="0" applyNumberFormat="1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>
      <alignment vertical="center"/>
    </xf>
    <xf numFmtId="0" fontId="8" fillId="5" borderId="5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0" fontId="8" fillId="0" borderId="16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/>
      <protection locked="0"/>
    </xf>
    <xf numFmtId="0" fontId="8" fillId="3" borderId="4" xfId="0" applyFont="1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wrapText="1"/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7" fillId="0" borderId="0" xfId="0" applyNumberFormat="1" applyFont="1" applyAlignment="1">
      <alignment horizontal="center" vertical="center"/>
    </xf>
    <xf numFmtId="0" fontId="8" fillId="4" borderId="19" xfId="0" applyFont="1" applyFill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21" xfId="0" applyFont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3" borderId="18" xfId="0" applyFont="1" applyFill="1" applyBorder="1" applyAlignment="1" applyProtection="1">
      <alignment wrapText="1"/>
      <protection locked="0"/>
    </xf>
    <xf numFmtId="49" fontId="8" fillId="4" borderId="4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/>
      <protection locked="0"/>
    </xf>
    <xf numFmtId="49" fontId="8" fillId="0" borderId="7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49" fontId="8" fillId="0" borderId="10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49" fontId="8" fillId="4" borderId="24" xfId="0" applyNumberFormat="1" applyFont="1" applyFill="1" applyBorder="1" applyAlignment="1" applyProtection="1">
      <alignment horizontal="center"/>
      <protection locked="0"/>
    </xf>
    <xf numFmtId="49" fontId="8" fillId="0" borderId="21" xfId="0" applyNumberFormat="1" applyFont="1" applyBorder="1" applyAlignment="1" applyProtection="1">
      <alignment horizontal="center"/>
      <protection locked="0"/>
    </xf>
    <xf numFmtId="0" fontId="8" fillId="4" borderId="25" xfId="0" applyFont="1" applyFill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wrapText="1"/>
      <protection locked="0"/>
    </xf>
    <xf numFmtId="0" fontId="8" fillId="0" borderId="27" xfId="0" applyFont="1" applyBorder="1" applyAlignment="1" applyProtection="1">
      <alignment wrapText="1"/>
      <protection locked="0"/>
    </xf>
    <xf numFmtId="49" fontId="8" fillId="0" borderId="16" xfId="0" applyNumberFormat="1" applyFont="1" applyFill="1" applyBorder="1" applyAlignment="1" applyProtection="1">
      <alignment horizontal="center" wrapText="1"/>
      <protection locked="0"/>
    </xf>
    <xf numFmtId="3" fontId="8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 applyProtection="1">
      <alignment horizontal="right" vertical="center"/>
      <protection hidden="1"/>
    </xf>
    <xf numFmtId="3" fontId="6" fillId="2" borderId="19" xfId="0" applyNumberFormat="1" applyFont="1" applyFill="1" applyBorder="1" applyAlignment="1" applyProtection="1">
      <alignment horizontal="right" vertical="center"/>
      <protection hidden="1"/>
    </xf>
    <xf numFmtId="3" fontId="8" fillId="4" borderId="3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 applyProtection="1">
      <alignment horizontal="right" vertical="center"/>
      <protection hidden="1"/>
    </xf>
    <xf numFmtId="3" fontId="6" fillId="4" borderId="19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21" xfId="0" applyNumberFormat="1" applyFont="1" applyBorder="1" applyAlignment="1" applyProtection="1">
      <alignment horizontal="right" vertical="center" wrapText="1"/>
      <protection locked="0"/>
    </xf>
    <xf numFmtId="3" fontId="8" fillId="4" borderId="7" xfId="0" applyNumberFormat="1" applyFont="1" applyFill="1" applyBorder="1" applyAlignment="1">
      <alignment horizontal="right" vertical="center"/>
    </xf>
    <xf numFmtId="3" fontId="8" fillId="4" borderId="28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 applyProtection="1">
      <alignment horizontal="right" vertical="center" wrapText="1"/>
      <protection locked="0"/>
    </xf>
    <xf numFmtId="3" fontId="8" fillId="0" borderId="20" xfId="0" applyNumberFormat="1" applyFont="1" applyBorder="1" applyAlignment="1" applyProtection="1">
      <alignment horizontal="right" vertical="center" wrapText="1"/>
      <protection locked="0"/>
    </xf>
    <xf numFmtId="3" fontId="8" fillId="5" borderId="2" xfId="0" applyNumberFormat="1" applyFont="1" applyFill="1" applyBorder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 applyProtection="1">
      <alignment horizontal="right" vertical="center" wrapText="1"/>
      <protection locked="0"/>
    </xf>
    <xf numFmtId="3" fontId="8" fillId="0" borderId="18" xfId="0" applyNumberFormat="1" applyFont="1" applyBorder="1" applyAlignment="1" applyProtection="1">
      <alignment horizontal="right" vertical="center" wrapText="1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8" fillId="0" borderId="18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3" fontId="8" fillId="4" borderId="19" xfId="0" applyNumberFormat="1" applyFont="1" applyFill="1" applyBorder="1" applyAlignment="1">
      <alignment horizontal="right" vertical="center"/>
    </xf>
    <xf numFmtId="3" fontId="8" fillId="5" borderId="2" xfId="0" applyNumberFormat="1" applyFont="1" applyFill="1" applyBorder="1" applyAlignment="1" applyProtection="1">
      <alignment horizontal="right" vertical="center"/>
      <protection hidden="1"/>
    </xf>
    <xf numFmtId="3" fontId="8" fillId="5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4" xfId="0" applyNumberFormat="1" applyFont="1" applyBorder="1" applyAlignment="1" applyProtection="1">
      <alignment horizontal="right" vertical="center" wrapText="1"/>
      <protection locked="0"/>
    </xf>
    <xf numFmtId="3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5" borderId="4" xfId="0" applyNumberFormat="1" applyFont="1" applyFill="1" applyBorder="1" applyAlignment="1">
      <alignment horizontal="right" vertical="center"/>
    </xf>
    <xf numFmtId="3" fontId="8" fillId="5" borderId="18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 applyProtection="1">
      <alignment horizontal="right" vertical="center" wrapText="1"/>
      <protection locked="0"/>
    </xf>
    <xf numFmtId="3" fontId="8" fillId="0" borderId="5" xfId="0" applyNumberFormat="1" applyFont="1" applyBorder="1" applyAlignment="1" applyProtection="1">
      <alignment horizontal="right" vertical="center" wrapText="1"/>
      <protection locked="0"/>
    </xf>
    <xf numFmtId="3" fontId="8" fillId="0" borderId="23" xfId="0" applyNumberFormat="1" applyFont="1" applyBorder="1" applyAlignment="1" applyProtection="1">
      <alignment horizontal="right" vertical="center" wrapText="1"/>
      <protection locked="0"/>
    </xf>
    <xf numFmtId="3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9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4" xfId="0" applyNumberFormat="1" applyFont="1" applyBorder="1" applyAlignment="1" applyProtection="1">
      <alignment horizontal="right" vertical="center"/>
      <protection locked="0"/>
    </xf>
    <xf numFmtId="3" fontId="8" fillId="0" borderId="18" xfId="0" applyNumberFormat="1" applyFont="1" applyBorder="1" applyAlignment="1" applyProtection="1">
      <alignment horizontal="right" vertical="center"/>
      <protection locked="0"/>
    </xf>
    <xf numFmtId="3" fontId="8" fillId="0" borderId="4" xfId="0" applyNumberFormat="1" applyFont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8" xfId="0" applyNumberFormat="1" applyFont="1" applyBorder="1" applyAlignment="1" applyProtection="1">
      <alignment horizontal="right" vertical="center" wrapText="1"/>
      <protection locked="0"/>
    </xf>
    <xf numFmtId="3" fontId="6" fillId="3" borderId="2" xfId="0" applyNumberFormat="1" applyFont="1" applyFill="1" applyBorder="1" applyAlignment="1" applyProtection="1">
      <alignment horizontal="right" vertical="center"/>
      <protection hidden="1"/>
    </xf>
    <xf numFmtId="3" fontId="6" fillId="3" borderId="20" xfId="0" applyNumberFormat="1" applyFont="1" applyFill="1" applyBorder="1" applyAlignment="1" applyProtection="1">
      <alignment horizontal="right" vertical="center"/>
      <protection hidden="1"/>
    </xf>
    <xf numFmtId="3" fontId="17" fillId="3" borderId="2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Border="1" applyAlignment="1" applyProtection="1">
      <alignment horizontal="right" vertical="center" wrapText="1"/>
      <protection locked="0"/>
    </xf>
    <xf numFmtId="3" fontId="15" fillId="0" borderId="21" xfId="0" applyNumberFormat="1" applyFont="1" applyBorder="1" applyAlignment="1" applyProtection="1">
      <alignment horizontal="right" vertical="center" wrapText="1"/>
      <protection locked="0"/>
    </xf>
    <xf numFmtId="3" fontId="8" fillId="0" borderId="16" xfId="0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horizontal="right" vertical="center"/>
    </xf>
    <xf numFmtId="3" fontId="6" fillId="4" borderId="28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3" fontId="8" fillId="4" borderId="10" xfId="0" applyNumberFormat="1" applyFont="1" applyFill="1" applyBorder="1" applyAlignment="1">
      <alignment horizontal="right" vertical="center"/>
    </xf>
    <xf numFmtId="3" fontId="8" fillId="4" borderId="29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 applyProtection="1">
      <alignment horizontal="right" vertical="center" wrapText="1"/>
      <protection locked="0"/>
    </xf>
    <xf numFmtId="3" fontId="15" fillId="0" borderId="30" xfId="0" applyNumberFormat="1" applyFont="1" applyBorder="1" applyAlignment="1" applyProtection="1">
      <alignment horizontal="right" vertical="center" wrapText="1"/>
      <protection locked="0"/>
    </xf>
    <xf numFmtId="3" fontId="15" fillId="5" borderId="4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Border="1" applyAlignment="1" applyProtection="1">
      <alignment horizontal="right" vertical="center"/>
      <protection locked="0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>
      <alignment horizontal="right" vertical="center"/>
    </xf>
    <xf numFmtId="3" fontId="15" fillId="3" borderId="2" xfId="0" applyNumberFormat="1" applyFont="1" applyFill="1" applyBorder="1" applyAlignment="1" applyProtection="1">
      <alignment horizontal="right" vertical="center"/>
      <protection hidden="1"/>
    </xf>
    <xf numFmtId="3" fontId="15" fillId="0" borderId="4" xfId="0" applyNumberFormat="1" applyFont="1" applyFill="1" applyBorder="1" applyAlignment="1">
      <alignment horizontal="right" vertical="center"/>
    </xf>
    <xf numFmtId="3" fontId="15" fillId="3" borderId="4" xfId="0" applyNumberFormat="1" applyFont="1" applyFill="1" applyBorder="1" applyAlignment="1" applyProtection="1">
      <alignment horizontal="right" vertical="center"/>
      <protection hidden="1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right" vertical="center" wrapText="1"/>
      <protection locked="0"/>
    </xf>
    <xf numFmtId="3" fontId="8" fillId="0" borderId="9" xfId="0" applyNumberFormat="1" applyFont="1" applyBorder="1" applyAlignment="1" applyProtection="1">
      <alignment horizontal="right" vertical="center" wrapText="1"/>
      <protection locked="0"/>
    </xf>
    <xf numFmtId="3" fontId="8" fillId="0" borderId="2" xfId="0" applyNumberFormat="1" applyFont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hidden="1"/>
    </xf>
    <xf numFmtId="3" fontId="8" fillId="0" borderId="31" xfId="0" applyNumberFormat="1" applyFont="1" applyBorder="1" applyAlignment="1" applyProtection="1">
      <alignment horizontal="right" vertical="center" wrapText="1"/>
      <protection locked="0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3" fontId="8" fillId="0" borderId="23" xfId="0" applyNumberFormat="1" applyFont="1" applyBorder="1" applyAlignment="1" applyProtection="1">
      <alignment horizontal="right" vertical="center"/>
      <protection locked="0"/>
    </xf>
    <xf numFmtId="3" fontId="15" fillId="0" borderId="23" xfId="0" applyNumberFormat="1" applyFont="1" applyBorder="1" applyAlignment="1" applyProtection="1">
      <alignment horizontal="right" vertical="center"/>
      <protection locked="0"/>
    </xf>
    <xf numFmtId="3" fontId="15" fillId="0" borderId="6" xfId="0" applyNumberFormat="1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 wrapText="1"/>
      <protection locked="0"/>
    </xf>
    <xf numFmtId="3" fontId="8" fillId="0" borderId="30" xfId="0" applyNumberFormat="1" applyFont="1" applyBorder="1" applyAlignment="1" applyProtection="1">
      <alignment horizontal="right"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5" borderId="4" xfId="0" applyNumberFormat="1" applyFont="1" applyFill="1" applyBorder="1" applyAlignment="1">
      <alignment horizontal="right" vertical="center" wrapText="1"/>
    </xf>
    <xf numFmtId="3" fontId="8" fillId="5" borderId="18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3" fontId="8" fillId="0" borderId="20" xfId="15" applyNumberFormat="1" applyFont="1" applyBorder="1" applyAlignment="1">
      <alignment horizontal="right" vertical="center"/>
    </xf>
    <xf numFmtId="3" fontId="15" fillId="0" borderId="2" xfId="15" applyNumberFormat="1" applyFont="1" applyBorder="1" applyAlignment="1">
      <alignment horizontal="right" vertical="center"/>
    </xf>
    <xf numFmtId="3" fontId="0" fillId="0" borderId="18" xfId="15" applyNumberFormat="1" applyFont="1" applyBorder="1" applyAlignment="1">
      <alignment horizontal="right" vertical="center"/>
    </xf>
    <xf numFmtId="3" fontId="17" fillId="3" borderId="5" xfId="0" applyNumberFormat="1" applyFont="1" applyFill="1" applyBorder="1" applyAlignment="1" applyProtection="1">
      <alignment horizontal="right" vertical="center"/>
      <protection hidden="1"/>
    </xf>
    <xf numFmtId="3" fontId="6" fillId="3" borderId="23" xfId="0" applyNumberFormat="1" applyFont="1" applyFill="1" applyBorder="1" applyAlignment="1" applyProtection="1">
      <alignment horizontal="right" vertical="center"/>
      <protection hidden="1"/>
    </xf>
    <xf numFmtId="3" fontId="8" fillId="5" borderId="16" xfId="0" applyNumberFormat="1" applyFont="1" applyFill="1" applyBorder="1" applyAlignment="1">
      <alignment horizontal="right" vertical="center"/>
    </xf>
    <xf numFmtId="3" fontId="15" fillId="3" borderId="4" xfId="0" applyNumberFormat="1" applyFont="1" applyFill="1" applyBorder="1" applyAlignment="1" applyProtection="1">
      <alignment horizontal="right" vertical="center"/>
      <protection locked="0"/>
    </xf>
    <xf numFmtId="3" fontId="8" fillId="3" borderId="18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5" xfId="0" applyNumberFormat="1" applyFont="1" applyFill="1" applyBorder="1" applyAlignment="1" applyProtection="1">
      <alignment horizontal="right" vertical="center"/>
      <protection locked="0"/>
    </xf>
    <xf numFmtId="3" fontId="8" fillId="3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0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3" fontId="8" fillId="4" borderId="18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3" fontId="13" fillId="5" borderId="2" xfId="0" applyNumberFormat="1" applyFont="1" applyFill="1" applyBorder="1" applyAlignment="1">
      <alignment horizontal="right" vertical="center"/>
    </xf>
    <xf numFmtId="3" fontId="13" fillId="5" borderId="20" xfId="0" applyNumberFormat="1" applyFont="1" applyFill="1" applyBorder="1" applyAlignment="1">
      <alignment horizontal="right" vertical="center"/>
    </xf>
    <xf numFmtId="3" fontId="8" fillId="5" borderId="4" xfId="0" applyNumberFormat="1" applyFont="1" applyFill="1" applyBorder="1" applyAlignment="1" applyProtection="1">
      <alignment horizontal="right" vertical="center"/>
      <protection hidden="1"/>
    </xf>
    <xf numFmtId="3" fontId="8" fillId="5" borderId="18" xfId="0" applyNumberFormat="1" applyFont="1" applyFill="1" applyBorder="1" applyAlignment="1" applyProtection="1">
      <alignment horizontal="right" vertical="center"/>
      <protection hidden="1"/>
    </xf>
    <xf numFmtId="3" fontId="17" fillId="0" borderId="2" xfId="0" applyNumberFormat="1" applyFont="1" applyFill="1" applyBorder="1" applyAlignment="1" applyProtection="1">
      <alignment horizontal="right" vertical="center"/>
      <protection hidden="1"/>
    </xf>
    <xf numFmtId="3" fontId="6" fillId="0" borderId="2" xfId="0" applyNumberFormat="1" applyFont="1" applyFill="1" applyBorder="1" applyAlignment="1" applyProtection="1">
      <alignment horizontal="right" vertical="center"/>
      <protection hidden="1"/>
    </xf>
    <xf numFmtId="3" fontId="6" fillId="0" borderId="20" xfId="0" applyNumberFormat="1" applyFont="1" applyFill="1" applyBorder="1" applyAlignment="1" applyProtection="1">
      <alignment horizontal="right" vertical="center"/>
      <protection hidden="1"/>
    </xf>
    <xf numFmtId="3" fontId="17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3" fontId="15" fillId="0" borderId="20" xfId="0" applyNumberFormat="1" applyFont="1" applyBorder="1" applyAlignment="1" applyProtection="1">
      <alignment horizontal="right" vertical="center"/>
      <protection locked="0"/>
    </xf>
    <xf numFmtId="3" fontId="15" fillId="0" borderId="16" xfId="0" applyNumberFormat="1" applyFont="1" applyBorder="1" applyAlignment="1" applyProtection="1">
      <alignment horizontal="right" vertical="center"/>
      <protection locked="0"/>
    </xf>
    <xf numFmtId="3" fontId="8" fillId="4" borderId="3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Border="1" applyAlignment="1" applyProtection="1">
      <alignment horizontal="right" vertical="center"/>
      <protection locked="0"/>
    </xf>
    <xf numFmtId="3" fontId="8" fillId="0" borderId="32" xfId="0" applyNumberFormat="1" applyFont="1" applyBorder="1" applyAlignment="1" applyProtection="1">
      <alignment horizontal="right" vertical="center" wrapText="1"/>
      <protection locked="0"/>
    </xf>
    <xf numFmtId="3" fontId="6" fillId="4" borderId="33" xfId="0" applyNumberFormat="1" applyFont="1" applyFill="1" applyBorder="1" applyAlignment="1">
      <alignment horizontal="right" vertical="center"/>
    </xf>
    <xf numFmtId="3" fontId="15" fillId="0" borderId="21" xfId="0" applyNumberFormat="1" applyFont="1" applyBorder="1" applyAlignment="1" applyProtection="1">
      <alignment horizontal="right" vertical="center"/>
      <protection locked="0"/>
    </xf>
    <xf numFmtId="3" fontId="8" fillId="3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16" xfId="0" applyNumberFormat="1" applyFont="1" applyFill="1" applyBorder="1" applyAlignment="1">
      <alignment horizontal="right" vertical="center"/>
    </xf>
    <xf numFmtId="3" fontId="17" fillId="3" borderId="16" xfId="0" applyNumberFormat="1" applyFont="1" applyFill="1" applyBorder="1" applyAlignment="1" applyProtection="1">
      <alignment horizontal="right" vertical="center"/>
      <protection hidden="1"/>
    </xf>
    <xf numFmtId="3" fontId="6" fillId="3" borderId="16" xfId="0" applyNumberFormat="1" applyFont="1" applyFill="1" applyBorder="1" applyAlignment="1" applyProtection="1">
      <alignment horizontal="right" vertical="center"/>
      <protection hidden="1"/>
    </xf>
    <xf numFmtId="3" fontId="6" fillId="0" borderId="6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 applyProtection="1">
      <alignment horizontal="right" vertical="center"/>
      <protection hidden="1"/>
    </xf>
    <xf numFmtId="3" fontId="17" fillId="3" borderId="6" xfId="0" applyNumberFormat="1" applyFont="1" applyFill="1" applyBorder="1" applyAlignment="1" applyProtection="1">
      <alignment horizontal="right" vertical="center"/>
      <protection hidden="1"/>
    </xf>
    <xf numFmtId="3" fontId="6" fillId="0" borderId="8" xfId="0" applyNumberFormat="1" applyFont="1" applyFill="1" applyBorder="1" applyAlignment="1">
      <alignment horizontal="right" vertical="center"/>
    </xf>
    <xf numFmtId="3" fontId="17" fillId="3" borderId="8" xfId="0" applyNumberFormat="1" applyFont="1" applyFill="1" applyBorder="1" applyAlignment="1" applyProtection="1">
      <alignment horizontal="right" vertical="center"/>
      <protection hidden="1"/>
    </xf>
    <xf numFmtId="3" fontId="15" fillId="0" borderId="8" xfId="0" applyNumberFormat="1" applyFont="1" applyBorder="1" applyAlignment="1" applyProtection="1">
      <alignment horizontal="right" vertical="center" wrapText="1"/>
      <protection locked="0"/>
    </xf>
    <xf numFmtId="3" fontId="6" fillId="3" borderId="32" xfId="0" applyNumberFormat="1" applyFont="1" applyFill="1" applyBorder="1" applyAlignment="1" applyProtection="1">
      <alignment horizontal="right" vertical="center"/>
      <protection hidden="1"/>
    </xf>
    <xf numFmtId="3" fontId="6" fillId="3" borderId="30" xfId="0" applyNumberFormat="1" applyFont="1" applyFill="1" applyBorder="1" applyAlignment="1" applyProtection="1">
      <alignment horizontal="right" vertical="center"/>
      <protection hidden="1"/>
    </xf>
    <xf numFmtId="3" fontId="6" fillId="0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 applyProtection="1">
      <alignment horizontal="right" vertical="center"/>
      <protection hidden="1"/>
    </xf>
    <xf numFmtId="3" fontId="15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18" xfId="0" applyNumberFormat="1" applyFont="1" applyFill="1" applyBorder="1" applyAlignment="1">
      <alignment horizontal="right" vertical="center"/>
    </xf>
    <xf numFmtId="3" fontId="17" fillId="3" borderId="4" xfId="0" applyNumberFormat="1" applyFont="1" applyFill="1" applyBorder="1" applyAlignment="1" applyProtection="1">
      <alignment horizontal="right" vertical="center"/>
      <protection hidden="1"/>
    </xf>
    <xf numFmtId="3" fontId="9" fillId="5" borderId="2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3" xfId="0" applyNumberFormat="1" applyFont="1" applyFill="1" applyBorder="1" applyAlignment="1" applyProtection="1">
      <alignment horizontal="right" vertical="center" wrapText="1"/>
      <protection hidden="1"/>
    </xf>
    <xf numFmtId="3" fontId="6" fillId="5" borderId="19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23" xfId="0" applyNumberFormat="1" applyFont="1" applyBorder="1" applyAlignment="1" applyProtection="1">
      <alignment horizontal="right" vertical="center" wrapText="1"/>
      <protection locked="0"/>
    </xf>
    <xf numFmtId="3" fontId="15" fillId="0" borderId="4" xfId="15" applyNumberFormat="1" applyFont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3" fontId="8" fillId="0" borderId="34" xfId="0" applyNumberFormat="1" applyFont="1" applyBorder="1" applyAlignment="1" applyProtection="1">
      <alignment horizontal="right" vertical="center" wrapText="1"/>
      <protection locked="0"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3" fontId="15" fillId="0" borderId="7" xfId="0" applyNumberFormat="1" applyFont="1" applyBorder="1" applyAlignment="1" applyProtection="1">
      <alignment horizontal="right" vertical="center" wrapText="1"/>
      <protection locked="0"/>
    </xf>
    <xf numFmtId="3" fontId="15" fillId="0" borderId="33" xfId="0" applyNumberFormat="1" applyFont="1" applyBorder="1" applyAlignment="1" applyProtection="1">
      <alignment horizontal="right" vertical="center" wrapText="1"/>
      <protection locked="0"/>
    </xf>
    <xf numFmtId="3" fontId="15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6" xfId="0" applyNumberFormat="1" applyFont="1" applyFill="1" applyBorder="1" applyAlignment="1" applyProtection="1">
      <alignment horizontal="right" vertical="center"/>
      <protection hidden="1"/>
    </xf>
    <xf numFmtId="3" fontId="6" fillId="0" borderId="5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 applyProtection="1">
      <alignment horizontal="right" vertical="center"/>
      <protection hidden="1"/>
    </xf>
    <xf numFmtId="3" fontId="17" fillId="3" borderId="10" xfId="0" applyNumberFormat="1" applyFont="1" applyFill="1" applyBorder="1" applyAlignment="1" applyProtection="1">
      <alignment horizontal="right" vertical="center"/>
      <protection hidden="1"/>
    </xf>
    <xf numFmtId="3" fontId="6" fillId="2" borderId="2" xfId="0" applyNumberFormat="1" applyFont="1" applyFill="1" applyBorder="1" applyAlignment="1" applyProtection="1">
      <alignment horizontal="right" vertical="center"/>
      <protection hidden="1"/>
    </xf>
    <xf numFmtId="3" fontId="6" fillId="4" borderId="4" xfId="0" applyNumberFormat="1" applyFont="1" applyFill="1" applyBorder="1" applyAlignment="1" applyProtection="1">
      <alignment horizontal="right" vertical="center"/>
      <protection hidden="1"/>
    </xf>
    <xf numFmtId="3" fontId="6" fillId="2" borderId="16" xfId="0" applyNumberFormat="1" applyFont="1" applyFill="1" applyBorder="1" applyAlignment="1" applyProtection="1">
      <alignment horizontal="right" vertical="center"/>
      <protection hidden="1"/>
    </xf>
    <xf numFmtId="3" fontId="6" fillId="2" borderId="35" xfId="0" applyNumberFormat="1" applyFont="1" applyFill="1" applyBorder="1" applyAlignment="1" applyProtection="1">
      <alignment horizontal="right" vertical="center"/>
      <protection hidden="1"/>
    </xf>
    <xf numFmtId="3" fontId="6" fillId="4" borderId="34" xfId="0" applyNumberFormat="1" applyFont="1" applyFill="1" applyBorder="1" applyAlignment="1" applyProtection="1">
      <alignment horizontal="right" vertical="center"/>
      <protection hidden="1"/>
    </xf>
    <xf numFmtId="3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6" xfId="0" applyNumberFormat="1" applyFont="1" applyFill="1" applyBorder="1" applyAlignment="1" applyProtection="1">
      <alignment horizontal="right" vertical="center"/>
      <protection hidden="1"/>
    </xf>
    <xf numFmtId="3" fontId="8" fillId="7" borderId="4" xfId="0" applyNumberFormat="1" applyFont="1" applyFill="1" applyBorder="1" applyAlignment="1" applyProtection="1">
      <alignment horizontal="right" vertical="center"/>
      <protection hidden="1"/>
    </xf>
    <xf numFmtId="3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2" xfId="0" applyNumberFormat="1" applyFont="1" applyFill="1" applyBorder="1" applyAlignment="1" applyProtection="1">
      <alignment horizontal="right" vertical="center"/>
      <protection hidden="1"/>
    </xf>
    <xf numFmtId="3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8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36" xfId="0" applyNumberFormat="1" applyFont="1" applyFill="1" applyBorder="1" applyAlignment="1">
      <alignment horizontal="right" vertical="center"/>
    </xf>
    <xf numFmtId="3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6" fillId="4" borderId="37" xfId="0" applyNumberFormat="1" applyFont="1" applyFill="1" applyBorder="1" applyAlignment="1" applyProtection="1">
      <alignment horizontal="right" vertical="center"/>
      <protection hidden="1"/>
    </xf>
    <xf numFmtId="3" fontId="6" fillId="4" borderId="4" xfId="0" applyNumberFormat="1" applyFont="1" applyFill="1" applyBorder="1" applyAlignment="1" applyProtection="1">
      <alignment horizontal="right" vertical="center" wrapText="1"/>
      <protection hidden="1"/>
    </xf>
    <xf numFmtId="3" fontId="6" fillId="4" borderId="4" xfId="0" applyNumberFormat="1" applyFont="1" applyFill="1" applyBorder="1" applyAlignment="1" applyProtection="1">
      <alignment horizontal="right" vertical="center"/>
      <protection locked="0"/>
    </xf>
    <xf numFmtId="3" fontId="8" fillId="7" borderId="4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2" xfId="0" applyNumberFormat="1" applyFont="1" applyBorder="1" applyAlignment="1" applyProtection="1">
      <alignment horizontal="right" vertical="center" wrapText="1"/>
      <protection locked="0"/>
    </xf>
    <xf numFmtId="3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8" xfId="0" applyNumberFormat="1" applyFont="1" applyBorder="1" applyAlignment="1" applyProtection="1">
      <alignment horizontal="right" vertical="center" wrapText="1"/>
      <protection locked="0"/>
    </xf>
    <xf numFmtId="3" fontId="8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3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3" xfId="0" applyNumberFormat="1" applyFont="1" applyFill="1" applyBorder="1" applyAlignment="1" applyProtection="1">
      <alignment horizontal="right" vertical="center"/>
      <protection locked="0"/>
    </xf>
    <xf numFmtId="3" fontId="8" fillId="4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 wrapText="1"/>
      <protection locked="0"/>
    </xf>
    <xf numFmtId="3" fontId="8" fillId="7" borderId="4" xfId="0" applyNumberFormat="1" applyFont="1" applyFill="1" applyBorder="1" applyAlignment="1" applyProtection="1">
      <alignment horizontal="right" vertical="center"/>
      <protection locked="0"/>
    </xf>
    <xf numFmtId="3" fontId="6" fillId="4" borderId="7" xfId="0" applyNumberFormat="1" applyFont="1" applyFill="1" applyBorder="1" applyAlignment="1" applyProtection="1">
      <alignment horizontal="right" vertical="center"/>
      <protection hidden="1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horizontal="right" vertical="center" wrapText="1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6" fillId="4" borderId="8" xfId="0" applyNumberFormat="1" applyFont="1" applyFill="1" applyBorder="1" applyAlignment="1" applyProtection="1">
      <alignment horizontal="right" vertical="center"/>
      <protection hidden="1"/>
    </xf>
    <xf numFmtId="3" fontId="8" fillId="3" borderId="23" xfId="0" applyNumberFormat="1" applyFont="1" applyFill="1" applyBorder="1" applyAlignment="1" applyProtection="1">
      <alignment horizontal="right" vertical="center"/>
      <protection locked="0"/>
    </xf>
    <xf numFmtId="3" fontId="8" fillId="5" borderId="4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21" xfId="0" applyFont="1" applyBorder="1" applyAlignment="1" applyProtection="1">
      <alignment horizontal="center"/>
      <protection locked="0"/>
    </xf>
    <xf numFmtId="49" fontId="8" fillId="4" borderId="39" xfId="0" applyNumberFormat="1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731"/>
  <sheetViews>
    <sheetView zoomScale="75" zoomScaleNormal="75" workbookViewId="0" topLeftCell="A114">
      <selection activeCell="F136" sqref="F136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49.625" style="0" customWidth="1"/>
    <col min="4" max="4" width="6.00390625" style="0" customWidth="1"/>
    <col min="5" max="5" width="12.75390625" style="0" customWidth="1"/>
    <col min="6" max="6" width="11.875" style="0" customWidth="1"/>
    <col min="7" max="7" width="15.25390625" style="0" customWidth="1"/>
    <col min="8" max="8" width="11.625" style="0" customWidth="1"/>
    <col min="9" max="9" width="11.375" style="0" customWidth="1"/>
    <col min="10" max="10" width="10.25390625" style="0" customWidth="1"/>
    <col min="11" max="11" width="10.125" style="0" customWidth="1"/>
    <col min="12" max="12" width="15.75390625" style="0" customWidth="1"/>
    <col min="13" max="13" width="17.125" style="0" customWidth="1"/>
  </cols>
  <sheetData>
    <row r="1" spans="1:1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/>
      <c r="C2" s="17"/>
      <c r="D2" s="17"/>
      <c r="E2" s="18"/>
      <c r="F2" s="18"/>
      <c r="G2" s="27"/>
      <c r="H2" s="27" t="s">
        <v>386</v>
      </c>
      <c r="I2" s="7"/>
      <c r="J2" s="7"/>
      <c r="K2" s="17"/>
    </row>
    <row r="3" spans="1:11" ht="12.75">
      <c r="A3" s="17"/>
      <c r="B3" s="17"/>
      <c r="C3" s="17"/>
      <c r="D3" s="17"/>
      <c r="E3" s="18"/>
      <c r="F3" s="18"/>
      <c r="G3" s="27"/>
      <c r="H3" s="27" t="s">
        <v>486</v>
      </c>
      <c r="I3" s="7"/>
      <c r="J3" s="7"/>
      <c r="K3" s="17"/>
    </row>
    <row r="4" spans="1:11" ht="12.75">
      <c r="A4" s="17"/>
      <c r="B4" s="17"/>
      <c r="C4" s="17"/>
      <c r="D4" s="17"/>
      <c r="E4" s="18"/>
      <c r="F4" s="18"/>
      <c r="G4" s="27"/>
      <c r="H4" s="27" t="s">
        <v>447</v>
      </c>
      <c r="I4" s="7"/>
      <c r="J4" s="7"/>
      <c r="K4" s="17"/>
    </row>
    <row r="5" spans="1:11" ht="12.75">
      <c r="A5" s="17"/>
      <c r="B5" s="17"/>
      <c r="C5" s="17"/>
      <c r="D5" s="17"/>
      <c r="E5" s="18"/>
      <c r="F5" s="18"/>
      <c r="G5" s="27"/>
      <c r="H5" s="27" t="s">
        <v>487</v>
      </c>
      <c r="I5" s="7"/>
      <c r="J5" s="7"/>
      <c r="K5" s="17"/>
    </row>
    <row r="6" spans="1:11" ht="12.75">
      <c r="A6" s="17"/>
      <c r="B6" s="17"/>
      <c r="C6" s="17"/>
      <c r="D6" s="17"/>
      <c r="E6" s="17"/>
      <c r="F6" s="17"/>
      <c r="G6" s="28"/>
      <c r="H6" s="28"/>
      <c r="I6" s="28"/>
      <c r="J6" s="28"/>
      <c r="K6" s="17"/>
    </row>
    <row r="7" spans="1:1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0.25">
      <c r="A8" s="19"/>
      <c r="B8" s="20"/>
      <c r="C8" s="24" t="s">
        <v>448</v>
      </c>
      <c r="D8" s="30"/>
      <c r="E8" s="30"/>
      <c r="F8" s="30"/>
      <c r="G8" s="29"/>
      <c r="H8" s="29"/>
      <c r="I8" s="19"/>
      <c r="J8" s="19"/>
      <c r="K8" s="19"/>
    </row>
    <row r="9" spans="1:11" ht="12.75">
      <c r="A9" s="17"/>
      <c r="B9" s="17"/>
      <c r="C9" s="17"/>
      <c r="D9" s="17"/>
      <c r="E9" s="22"/>
      <c r="F9" s="22"/>
      <c r="G9" s="22"/>
      <c r="H9" s="22"/>
      <c r="I9" s="22"/>
      <c r="J9" s="22"/>
      <c r="K9" s="22"/>
    </row>
    <row r="10" spans="1:11" ht="13.5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59.25" customHeight="1" thickBot="1">
      <c r="A11" s="39" t="s">
        <v>71</v>
      </c>
      <c r="B11" s="39" t="s">
        <v>72</v>
      </c>
      <c r="C11" s="54" t="s">
        <v>73</v>
      </c>
      <c r="D11" s="39" t="s">
        <v>74</v>
      </c>
      <c r="E11" s="25" t="s">
        <v>449</v>
      </c>
      <c r="F11" s="25" t="s">
        <v>450</v>
      </c>
      <c r="G11" s="25" t="s">
        <v>451</v>
      </c>
      <c r="H11" s="25" t="s">
        <v>56</v>
      </c>
      <c r="I11" s="25" t="s">
        <v>392</v>
      </c>
      <c r="J11" s="283" t="s">
        <v>367</v>
      </c>
      <c r="K11" s="25" t="s">
        <v>32</v>
      </c>
    </row>
    <row r="12" spans="1:11" ht="14.25" customHeight="1" thickBot="1">
      <c r="A12" s="39"/>
      <c r="B12" s="39">
        <v>2</v>
      </c>
      <c r="C12" s="282">
        <v>3</v>
      </c>
      <c r="D12" s="39">
        <v>4</v>
      </c>
      <c r="E12" s="282">
        <v>5</v>
      </c>
      <c r="F12" s="282">
        <v>6</v>
      </c>
      <c r="G12" s="282">
        <v>7</v>
      </c>
      <c r="H12" s="282">
        <v>8</v>
      </c>
      <c r="I12" s="282">
        <v>9</v>
      </c>
      <c r="J12" s="284">
        <v>10</v>
      </c>
      <c r="K12" s="282">
        <v>11</v>
      </c>
    </row>
    <row r="13" spans="1:11" ht="24" customHeight="1" thickBot="1">
      <c r="A13" s="31" t="s">
        <v>75</v>
      </c>
      <c r="B13" s="37"/>
      <c r="C13" s="186" t="s">
        <v>76</v>
      </c>
      <c r="D13" s="37"/>
      <c r="E13" s="324">
        <f aca="true" t="shared" si="0" ref="E13:J13">SUM(E14+E16)</f>
        <v>1900</v>
      </c>
      <c r="F13" s="325">
        <f t="shared" si="0"/>
        <v>41900</v>
      </c>
      <c r="G13" s="325">
        <f t="shared" si="0"/>
        <v>1900</v>
      </c>
      <c r="H13" s="325">
        <f t="shared" si="0"/>
        <v>1900</v>
      </c>
      <c r="I13" s="325">
        <f t="shared" si="0"/>
        <v>0</v>
      </c>
      <c r="J13" s="326">
        <f t="shared" si="0"/>
        <v>0</v>
      </c>
      <c r="K13" s="36">
        <f>G13/E13</f>
        <v>1</v>
      </c>
    </row>
    <row r="14" spans="1:11" ht="19.5" customHeight="1" thickBot="1">
      <c r="A14" s="44"/>
      <c r="B14" s="219" t="s">
        <v>89</v>
      </c>
      <c r="C14" s="188" t="s">
        <v>227</v>
      </c>
      <c r="D14" s="201"/>
      <c r="E14" s="327">
        <f>SUM(E15)</f>
        <v>1900</v>
      </c>
      <c r="F14" s="328">
        <f>SUM(F15)</f>
        <v>1900</v>
      </c>
      <c r="G14" s="328">
        <f>SUM(H14:J14)</f>
        <v>1900</v>
      </c>
      <c r="H14" s="328">
        <f>SUM(H15)</f>
        <v>1900</v>
      </c>
      <c r="I14" s="328">
        <f>SUM(I15)</f>
        <v>0</v>
      </c>
      <c r="J14" s="329">
        <f>SUM(J15)</f>
        <v>0</v>
      </c>
      <c r="K14" s="36">
        <f aca="true" t="shared" si="1" ref="K14:K77">G14/E14</f>
        <v>1</v>
      </c>
    </row>
    <row r="15" spans="1:11" ht="27.75" customHeight="1" thickBot="1">
      <c r="A15" s="44"/>
      <c r="B15" s="58"/>
      <c r="C15" s="235" t="s">
        <v>283</v>
      </c>
      <c r="D15" s="205">
        <v>2850</v>
      </c>
      <c r="E15" s="330">
        <v>1900</v>
      </c>
      <c r="F15" s="331">
        <v>1900</v>
      </c>
      <c r="G15" s="332">
        <f>SUM(H15:J15)</f>
        <v>1900</v>
      </c>
      <c r="H15" s="331">
        <v>1900</v>
      </c>
      <c r="I15" s="331"/>
      <c r="J15" s="333"/>
      <c r="K15" s="36">
        <f t="shared" si="1"/>
        <v>1</v>
      </c>
    </row>
    <row r="16" spans="1:11" ht="27.75" customHeight="1" thickBot="1">
      <c r="A16" s="44"/>
      <c r="B16" s="179" t="s">
        <v>48</v>
      </c>
      <c r="C16" s="188" t="s">
        <v>293</v>
      </c>
      <c r="D16" s="201"/>
      <c r="E16" s="327">
        <f aca="true" t="shared" si="2" ref="E16:J16">SUM(E17)</f>
        <v>0</v>
      </c>
      <c r="F16" s="328">
        <f t="shared" si="2"/>
        <v>40000</v>
      </c>
      <c r="G16" s="328">
        <f t="shared" si="2"/>
        <v>0</v>
      </c>
      <c r="H16" s="328">
        <f t="shared" si="2"/>
        <v>0</v>
      </c>
      <c r="I16" s="328">
        <f t="shared" si="2"/>
        <v>0</v>
      </c>
      <c r="J16" s="329">
        <f t="shared" si="2"/>
        <v>0</v>
      </c>
      <c r="K16" s="36"/>
    </row>
    <row r="17" spans="1:11" ht="24" customHeight="1" thickBot="1">
      <c r="A17" s="44"/>
      <c r="B17" s="58"/>
      <c r="C17" s="236" t="s">
        <v>83</v>
      </c>
      <c r="D17" s="205">
        <v>4300</v>
      </c>
      <c r="E17" s="330"/>
      <c r="F17" s="334">
        <v>40000</v>
      </c>
      <c r="G17" s="331"/>
      <c r="H17" s="331"/>
      <c r="I17" s="331"/>
      <c r="J17" s="333"/>
      <c r="K17" s="36"/>
    </row>
    <row r="18" spans="1:11" ht="23.25" customHeight="1" thickBot="1">
      <c r="A18" s="31" t="s">
        <v>91</v>
      </c>
      <c r="B18" s="31"/>
      <c r="C18" s="186" t="s">
        <v>92</v>
      </c>
      <c r="D18" s="37"/>
      <c r="E18" s="324">
        <f aca="true" t="shared" si="3" ref="E18:J19">SUM(E19)</f>
        <v>500</v>
      </c>
      <c r="F18" s="325">
        <f t="shared" si="3"/>
        <v>500</v>
      </c>
      <c r="G18" s="325">
        <f t="shared" si="3"/>
        <v>500</v>
      </c>
      <c r="H18" s="325">
        <f t="shared" si="3"/>
        <v>500</v>
      </c>
      <c r="I18" s="325">
        <f t="shared" si="3"/>
        <v>0</v>
      </c>
      <c r="J18" s="326">
        <f t="shared" si="3"/>
        <v>0</v>
      </c>
      <c r="K18" s="36">
        <f t="shared" si="1"/>
        <v>1</v>
      </c>
    </row>
    <row r="19" spans="1:11" ht="18" customHeight="1" thickBot="1">
      <c r="A19" s="79"/>
      <c r="B19" s="181" t="s">
        <v>93</v>
      </c>
      <c r="C19" s="190" t="s">
        <v>94</v>
      </c>
      <c r="D19" s="199"/>
      <c r="E19" s="327">
        <f t="shared" si="3"/>
        <v>500</v>
      </c>
      <c r="F19" s="328">
        <f t="shared" si="3"/>
        <v>500</v>
      </c>
      <c r="G19" s="328">
        <f t="shared" si="3"/>
        <v>500</v>
      </c>
      <c r="H19" s="328">
        <f t="shared" si="3"/>
        <v>500</v>
      </c>
      <c r="I19" s="328">
        <f t="shared" si="3"/>
        <v>0</v>
      </c>
      <c r="J19" s="329">
        <f t="shared" si="3"/>
        <v>0</v>
      </c>
      <c r="K19" s="36">
        <f t="shared" si="1"/>
        <v>1</v>
      </c>
    </row>
    <row r="20" spans="1:11" ht="13.5" thickBot="1">
      <c r="A20" s="44"/>
      <c r="B20" s="58"/>
      <c r="C20" s="236" t="s">
        <v>83</v>
      </c>
      <c r="D20" s="80">
        <v>4300</v>
      </c>
      <c r="E20" s="330">
        <v>500</v>
      </c>
      <c r="F20" s="335">
        <v>500</v>
      </c>
      <c r="G20" s="335">
        <f>SUM(H20:J20)</f>
        <v>500</v>
      </c>
      <c r="H20" s="334">
        <v>500</v>
      </c>
      <c r="I20" s="336"/>
      <c r="J20" s="337"/>
      <c r="K20" s="36">
        <f t="shared" si="1"/>
        <v>1</v>
      </c>
    </row>
    <row r="21" spans="1:11" ht="22.5" customHeight="1" thickBot="1">
      <c r="A21" s="37">
        <v>600</v>
      </c>
      <c r="B21" s="31"/>
      <c r="C21" s="186" t="s">
        <v>95</v>
      </c>
      <c r="D21" s="37"/>
      <c r="E21" s="324">
        <f>SUM(E22+E29+E46+E79)</f>
        <v>24565332</v>
      </c>
      <c r="F21" s="325">
        <f>SUM(F22+F29+F46+F79)</f>
        <v>16367232</v>
      </c>
      <c r="G21" s="325">
        <f>IF(SUM(G22,G29,G46,G79)&gt;0,SUM(G22,G29,G46,G79),"")</f>
        <v>16036732</v>
      </c>
      <c r="H21" s="325">
        <f>IF(SUM(H22,H29,H46,H79)&gt;0,SUM(H22,H29,H46,H79),"")</f>
        <v>13081280</v>
      </c>
      <c r="I21" s="325">
        <f>IF(SUM(I22,I29,I46,I79)&gt;0,SUM(I22,I29,I46,I79),"")</f>
        <v>2955452</v>
      </c>
      <c r="J21" s="326">
        <f>SUM(J22+J29+J46+J79)</f>
        <v>0</v>
      </c>
      <c r="K21" s="36">
        <f t="shared" si="1"/>
        <v>0.6528196728625528</v>
      </c>
    </row>
    <row r="22" spans="1:11" ht="18" customHeight="1" thickBot="1">
      <c r="A22" s="79"/>
      <c r="B22" s="180">
        <v>60004</v>
      </c>
      <c r="C22" s="189" t="s">
        <v>96</v>
      </c>
      <c r="D22" s="198"/>
      <c r="E22" s="338">
        <f aca="true" t="shared" si="4" ref="E22:J22">SUM(E23:E28)-E24</f>
        <v>6585272</v>
      </c>
      <c r="F22" s="338">
        <f t="shared" si="4"/>
        <v>3185452</v>
      </c>
      <c r="G22" s="338">
        <f>SUM(G23:G28)-G24</f>
        <v>3185452</v>
      </c>
      <c r="H22" s="338">
        <f t="shared" si="4"/>
        <v>230000</v>
      </c>
      <c r="I22" s="338">
        <f t="shared" si="4"/>
        <v>2955452</v>
      </c>
      <c r="J22" s="339">
        <f t="shared" si="4"/>
        <v>0</v>
      </c>
      <c r="K22" s="36">
        <f t="shared" si="1"/>
        <v>0.4837236791433976</v>
      </c>
    </row>
    <row r="23" spans="1:11" ht="18" customHeight="1" thickBot="1">
      <c r="A23" s="44"/>
      <c r="B23" s="58"/>
      <c r="C23" s="99" t="s">
        <v>225</v>
      </c>
      <c r="D23" s="206">
        <v>2650</v>
      </c>
      <c r="E23" s="340">
        <v>2976221</v>
      </c>
      <c r="F23" s="341">
        <v>2955452</v>
      </c>
      <c r="G23" s="341">
        <f>SUM(H23:J23)</f>
        <v>2955452</v>
      </c>
      <c r="H23" s="341"/>
      <c r="I23" s="341">
        <v>2955452</v>
      </c>
      <c r="J23" s="342"/>
      <c r="K23" s="36">
        <f t="shared" si="1"/>
        <v>0.9930216875695723</v>
      </c>
    </row>
    <row r="24" spans="1:11" ht="26.25" customHeight="1" thickBot="1">
      <c r="A24" s="44"/>
      <c r="B24" s="58"/>
      <c r="C24" s="97" t="s">
        <v>400</v>
      </c>
      <c r="D24" s="226"/>
      <c r="E24" s="343">
        <f aca="true" t="shared" si="5" ref="E24:J24">SUM(E25:E26)</f>
        <v>3600672</v>
      </c>
      <c r="F24" s="343">
        <f t="shared" si="5"/>
        <v>0</v>
      </c>
      <c r="G24" s="343">
        <f t="shared" si="5"/>
        <v>0</v>
      </c>
      <c r="H24" s="343">
        <f t="shared" si="5"/>
        <v>0</v>
      </c>
      <c r="I24" s="343">
        <f t="shared" si="5"/>
        <v>0</v>
      </c>
      <c r="J24" s="344">
        <f t="shared" si="5"/>
        <v>0</v>
      </c>
      <c r="K24" s="36">
        <f t="shared" si="1"/>
        <v>0</v>
      </c>
    </row>
    <row r="25" spans="1:11" ht="26.25" customHeight="1" thickBot="1">
      <c r="A25" s="44"/>
      <c r="B25" s="58"/>
      <c r="C25" s="97" t="s">
        <v>399</v>
      </c>
      <c r="D25" s="145">
        <v>6068</v>
      </c>
      <c r="E25" s="345">
        <v>2699982</v>
      </c>
      <c r="F25" s="346"/>
      <c r="G25" s="346">
        <f>SUM(H25:J25)</f>
        <v>0</v>
      </c>
      <c r="H25" s="346"/>
      <c r="I25" s="346"/>
      <c r="J25" s="347"/>
      <c r="K25" s="36">
        <f t="shared" si="1"/>
        <v>0</v>
      </c>
    </row>
    <row r="26" spans="1:11" ht="27" customHeight="1" thickBot="1">
      <c r="A26" s="44"/>
      <c r="B26" s="58"/>
      <c r="C26" s="97" t="s">
        <v>400</v>
      </c>
      <c r="D26" s="145">
        <v>6069</v>
      </c>
      <c r="E26" s="345">
        <v>900690</v>
      </c>
      <c r="F26" s="346"/>
      <c r="G26" s="346">
        <f>SUM(H26:J26)</f>
        <v>0</v>
      </c>
      <c r="H26" s="346"/>
      <c r="I26" s="346"/>
      <c r="J26" s="347"/>
      <c r="K26" s="36">
        <f t="shared" si="1"/>
        <v>0</v>
      </c>
    </row>
    <row r="27" spans="1:11" ht="43.5" customHeight="1" thickBot="1">
      <c r="A27" s="44"/>
      <c r="B27" s="58"/>
      <c r="C27" s="97" t="s">
        <v>3</v>
      </c>
      <c r="D27" s="145">
        <v>6210</v>
      </c>
      <c r="E27" s="345">
        <v>8379</v>
      </c>
      <c r="F27" s="348"/>
      <c r="G27" s="346">
        <f>SUM(H27:J27)</f>
        <v>0</v>
      </c>
      <c r="H27" s="348"/>
      <c r="I27" s="348"/>
      <c r="J27" s="349"/>
      <c r="K27" s="36">
        <f t="shared" si="1"/>
        <v>0</v>
      </c>
    </row>
    <row r="28" spans="1:11" ht="39.75" customHeight="1" thickBot="1">
      <c r="A28" s="44"/>
      <c r="B28" s="58"/>
      <c r="C28" s="97" t="s">
        <v>505</v>
      </c>
      <c r="D28" s="145">
        <v>6210</v>
      </c>
      <c r="E28" s="330"/>
      <c r="F28" s="499">
        <v>230000</v>
      </c>
      <c r="G28" s="356">
        <f>SUM(H28:J28)</f>
        <v>230000</v>
      </c>
      <c r="H28" s="499">
        <v>230000</v>
      </c>
      <c r="I28" s="350"/>
      <c r="J28" s="352"/>
      <c r="K28" s="36"/>
    </row>
    <row r="29" spans="1:11" ht="18" customHeight="1" thickBot="1">
      <c r="A29" s="80"/>
      <c r="B29" s="181">
        <v>60015</v>
      </c>
      <c r="C29" s="190" t="s">
        <v>98</v>
      </c>
      <c r="D29" s="199"/>
      <c r="E29" s="327">
        <f aca="true" t="shared" si="6" ref="E29:J29">SUM(E30:E45)-E30-E42</f>
        <v>8587450</v>
      </c>
      <c r="F29" s="327">
        <f t="shared" si="6"/>
        <v>5600000</v>
      </c>
      <c r="G29" s="327">
        <f>SUM(G30:G45)-G30-G42</f>
        <v>5502500</v>
      </c>
      <c r="H29" s="327">
        <f t="shared" si="6"/>
        <v>5502500</v>
      </c>
      <c r="I29" s="327">
        <f t="shared" si="6"/>
        <v>0</v>
      </c>
      <c r="J29" s="353">
        <f t="shared" si="6"/>
        <v>0</v>
      </c>
      <c r="K29" s="36">
        <f t="shared" si="1"/>
        <v>0.6407606448945845</v>
      </c>
    </row>
    <row r="30" spans="1:11" ht="18" customHeight="1" thickBot="1">
      <c r="A30" s="44"/>
      <c r="B30" s="58"/>
      <c r="C30" s="99" t="s">
        <v>99</v>
      </c>
      <c r="D30" s="229">
        <v>4300</v>
      </c>
      <c r="E30" s="354">
        <f aca="true" t="shared" si="7" ref="E30:J30">SUM(E31:E34)</f>
        <v>1836700</v>
      </c>
      <c r="F30" s="354">
        <f t="shared" si="7"/>
        <v>2240000</v>
      </c>
      <c r="G30" s="354">
        <f>SUM(G31:G34)</f>
        <v>2142500</v>
      </c>
      <c r="H30" s="354">
        <f t="shared" si="7"/>
        <v>2142500</v>
      </c>
      <c r="I30" s="354">
        <f t="shared" si="7"/>
        <v>0</v>
      </c>
      <c r="J30" s="355">
        <f t="shared" si="7"/>
        <v>0</v>
      </c>
      <c r="K30" s="36">
        <f t="shared" si="1"/>
        <v>1.1664942560026135</v>
      </c>
    </row>
    <row r="31" spans="1:11" ht="13.5" thickBot="1">
      <c r="A31" s="44"/>
      <c r="B31" s="58"/>
      <c r="C31" s="97" t="s">
        <v>100</v>
      </c>
      <c r="D31" s="145"/>
      <c r="E31" s="345">
        <v>1248400</v>
      </c>
      <c r="F31" s="356">
        <v>1300000</v>
      </c>
      <c r="G31" s="356">
        <f aca="true" t="shared" si="8" ref="G31:G41">SUM(H31:J31)</f>
        <v>1272000</v>
      </c>
      <c r="H31" s="356">
        <v>1272000</v>
      </c>
      <c r="I31" s="346"/>
      <c r="J31" s="347"/>
      <c r="K31" s="36">
        <f t="shared" si="1"/>
        <v>1.018904197372637</v>
      </c>
    </row>
    <row r="32" spans="1:11" ht="13.5" thickBot="1">
      <c r="A32" s="44"/>
      <c r="B32" s="58"/>
      <c r="C32" s="97" t="s">
        <v>101</v>
      </c>
      <c r="D32" s="145"/>
      <c r="E32" s="345">
        <v>422500</v>
      </c>
      <c r="F32" s="356">
        <v>500000</v>
      </c>
      <c r="G32" s="356">
        <f t="shared" si="8"/>
        <v>430500</v>
      </c>
      <c r="H32" s="356">
        <v>430500</v>
      </c>
      <c r="I32" s="346"/>
      <c r="J32" s="347"/>
      <c r="K32" s="36">
        <f t="shared" si="1"/>
        <v>1.0189349112426036</v>
      </c>
    </row>
    <row r="33" spans="1:11" ht="13.5" thickBot="1">
      <c r="A33" s="44"/>
      <c r="B33" s="58"/>
      <c r="C33" s="97" t="s">
        <v>104</v>
      </c>
      <c r="D33" s="145"/>
      <c r="E33" s="345">
        <v>140000</v>
      </c>
      <c r="F33" s="356">
        <v>200000</v>
      </c>
      <c r="G33" s="356">
        <f t="shared" si="8"/>
        <v>200000</v>
      </c>
      <c r="H33" s="356">
        <v>200000</v>
      </c>
      <c r="I33" s="346"/>
      <c r="J33" s="347"/>
      <c r="K33" s="36">
        <f t="shared" si="1"/>
        <v>1.4285714285714286</v>
      </c>
    </row>
    <row r="34" spans="1:11" ht="13.5" thickBot="1">
      <c r="A34" s="44"/>
      <c r="B34" s="58"/>
      <c r="C34" s="97" t="s">
        <v>105</v>
      </c>
      <c r="D34" s="145"/>
      <c r="E34" s="345">
        <v>25800</v>
      </c>
      <c r="F34" s="356">
        <v>240000</v>
      </c>
      <c r="G34" s="356">
        <f t="shared" si="8"/>
        <v>240000</v>
      </c>
      <c r="H34" s="356">
        <v>240000</v>
      </c>
      <c r="I34" s="346"/>
      <c r="J34" s="347"/>
      <c r="K34" s="36">
        <f t="shared" si="1"/>
        <v>9.30232558139535</v>
      </c>
    </row>
    <row r="35" spans="1:11" ht="15.75" customHeight="1" thickBot="1">
      <c r="A35" s="44"/>
      <c r="B35" s="58"/>
      <c r="C35" s="97" t="s">
        <v>106</v>
      </c>
      <c r="D35" s="145">
        <v>4260</v>
      </c>
      <c r="E35" s="345">
        <v>60000</v>
      </c>
      <c r="F35" s="356">
        <v>60000</v>
      </c>
      <c r="G35" s="356">
        <f t="shared" si="8"/>
        <v>60000</v>
      </c>
      <c r="H35" s="357">
        <v>60000</v>
      </c>
      <c r="I35" s="346"/>
      <c r="J35" s="347"/>
      <c r="K35" s="36">
        <f t="shared" si="1"/>
        <v>1</v>
      </c>
    </row>
    <row r="36" spans="1:11" ht="15.75" customHeight="1" thickBot="1">
      <c r="A36" s="44"/>
      <c r="B36" s="58"/>
      <c r="C36" s="97" t="s">
        <v>298</v>
      </c>
      <c r="D36" s="145">
        <v>4170</v>
      </c>
      <c r="E36" s="345">
        <v>17000</v>
      </c>
      <c r="F36" s="356">
        <v>30000</v>
      </c>
      <c r="G36" s="356">
        <f t="shared" si="8"/>
        <v>30000</v>
      </c>
      <c r="H36" s="357">
        <v>30000</v>
      </c>
      <c r="I36" s="346"/>
      <c r="J36" s="347"/>
      <c r="K36" s="36">
        <f t="shared" si="1"/>
        <v>1.7647058823529411</v>
      </c>
    </row>
    <row r="37" spans="1:11" ht="15.75" customHeight="1" thickBot="1">
      <c r="A37" s="44"/>
      <c r="B37" s="58"/>
      <c r="C37" s="97" t="s">
        <v>82</v>
      </c>
      <c r="D37" s="145">
        <v>4270</v>
      </c>
      <c r="E37" s="345">
        <v>600000</v>
      </c>
      <c r="F37" s="356">
        <v>620000</v>
      </c>
      <c r="G37" s="356">
        <f t="shared" si="8"/>
        <v>620000</v>
      </c>
      <c r="H37" s="357">
        <v>620000</v>
      </c>
      <c r="I37" s="346"/>
      <c r="J37" s="347"/>
      <c r="K37" s="36">
        <f t="shared" si="1"/>
        <v>1.0333333333333334</v>
      </c>
    </row>
    <row r="38" spans="1:11" ht="15.75" customHeight="1" thickBot="1">
      <c r="A38" s="44"/>
      <c r="B38" s="58"/>
      <c r="C38" s="97" t="s">
        <v>417</v>
      </c>
      <c r="D38" s="145">
        <v>4610</v>
      </c>
      <c r="E38" s="345">
        <v>7200</v>
      </c>
      <c r="F38" s="346"/>
      <c r="G38" s="356">
        <f t="shared" si="8"/>
        <v>0</v>
      </c>
      <c r="H38" s="358"/>
      <c r="I38" s="346"/>
      <c r="J38" s="347"/>
      <c r="K38" s="36">
        <f t="shared" si="1"/>
        <v>0</v>
      </c>
    </row>
    <row r="39" spans="1:11" ht="24.75" thickBot="1">
      <c r="A39" s="44"/>
      <c r="B39" s="58"/>
      <c r="C39" s="95" t="s">
        <v>418</v>
      </c>
      <c r="D39" s="145">
        <v>6050</v>
      </c>
      <c r="E39" s="345">
        <v>18560</v>
      </c>
      <c r="F39" s="346"/>
      <c r="G39" s="356">
        <f t="shared" si="8"/>
        <v>0</v>
      </c>
      <c r="H39" s="346"/>
      <c r="I39" s="346"/>
      <c r="J39" s="347"/>
      <c r="K39" s="36">
        <f t="shared" si="1"/>
        <v>0</v>
      </c>
    </row>
    <row r="40" spans="1:11" ht="24.75" thickBot="1">
      <c r="A40" s="44"/>
      <c r="B40" s="58"/>
      <c r="C40" s="95" t="s">
        <v>128</v>
      </c>
      <c r="D40" s="145">
        <v>6050</v>
      </c>
      <c r="E40" s="345">
        <v>460472</v>
      </c>
      <c r="F40" s="356">
        <v>450000</v>
      </c>
      <c r="G40" s="356">
        <f t="shared" si="8"/>
        <v>450000</v>
      </c>
      <c r="H40" s="356">
        <v>450000</v>
      </c>
      <c r="I40" s="356"/>
      <c r="J40" s="347"/>
      <c r="K40" s="36">
        <f t="shared" si="1"/>
        <v>0.9772581177574315</v>
      </c>
    </row>
    <row r="41" spans="1:11" ht="24.75" thickBot="1">
      <c r="A41" s="44"/>
      <c r="B41" s="58"/>
      <c r="C41" s="95" t="s">
        <v>419</v>
      </c>
      <c r="D41" s="145">
        <v>6050</v>
      </c>
      <c r="E41" s="345">
        <v>90000</v>
      </c>
      <c r="F41" s="346"/>
      <c r="G41" s="356">
        <f t="shared" si="8"/>
        <v>0</v>
      </c>
      <c r="H41" s="346"/>
      <c r="I41" s="346"/>
      <c r="J41" s="347"/>
      <c r="K41" s="36">
        <f t="shared" si="1"/>
        <v>0</v>
      </c>
    </row>
    <row r="42" spans="1:11" ht="26.25" customHeight="1" thickBot="1">
      <c r="A42" s="44"/>
      <c r="B42" s="58"/>
      <c r="C42" s="95" t="s">
        <v>129</v>
      </c>
      <c r="D42" s="228"/>
      <c r="E42" s="359">
        <f aca="true" t="shared" si="9" ref="E42:J42">SUM(E43:E44)</f>
        <v>5281718</v>
      </c>
      <c r="F42" s="359">
        <f t="shared" si="9"/>
        <v>0</v>
      </c>
      <c r="G42" s="359">
        <f>SUM(G43:G44)</f>
        <v>0</v>
      </c>
      <c r="H42" s="359">
        <f t="shared" si="9"/>
        <v>0</v>
      </c>
      <c r="I42" s="359">
        <f t="shared" si="9"/>
        <v>0</v>
      </c>
      <c r="J42" s="360">
        <f t="shared" si="9"/>
        <v>0</v>
      </c>
      <c r="K42" s="36">
        <f t="shared" si="1"/>
        <v>0</v>
      </c>
    </row>
    <row r="43" spans="1:11" ht="24.75" thickBot="1">
      <c r="A43" s="44"/>
      <c r="B43" s="58"/>
      <c r="C43" s="95" t="s">
        <v>129</v>
      </c>
      <c r="D43" s="145">
        <v>6058</v>
      </c>
      <c r="E43" s="345">
        <v>3254205</v>
      </c>
      <c r="F43" s="346"/>
      <c r="G43" s="346">
        <f>SUM(H43:J43)</f>
        <v>0</v>
      </c>
      <c r="H43" s="346"/>
      <c r="I43" s="346"/>
      <c r="J43" s="347"/>
      <c r="K43" s="36">
        <f t="shared" si="1"/>
        <v>0</v>
      </c>
    </row>
    <row r="44" spans="1:11" ht="24.75" thickBot="1">
      <c r="A44" s="44"/>
      <c r="B44" s="58"/>
      <c r="C44" s="95" t="s">
        <v>129</v>
      </c>
      <c r="D44" s="145">
        <v>6059</v>
      </c>
      <c r="E44" s="345">
        <v>2027513</v>
      </c>
      <c r="F44" s="346"/>
      <c r="G44" s="346">
        <f>SUM(H44:J44)</f>
        <v>0</v>
      </c>
      <c r="H44" s="346"/>
      <c r="I44" s="346"/>
      <c r="J44" s="347"/>
      <c r="K44" s="36">
        <f t="shared" si="1"/>
        <v>0</v>
      </c>
    </row>
    <row r="45" spans="1:11" ht="24.75" thickBot="1">
      <c r="A45" s="44"/>
      <c r="B45" s="58"/>
      <c r="C45" s="235" t="s">
        <v>289</v>
      </c>
      <c r="D45" s="80">
        <v>6050</v>
      </c>
      <c r="E45" s="330">
        <v>215800</v>
      </c>
      <c r="F45" s="335">
        <v>2200000</v>
      </c>
      <c r="G45" s="341">
        <f>SUM(H45:J45)</f>
        <v>2200000</v>
      </c>
      <c r="H45" s="335">
        <v>2200000</v>
      </c>
      <c r="I45" s="336"/>
      <c r="J45" s="337"/>
      <c r="K45" s="36">
        <f t="shared" si="1"/>
        <v>10.194624652455978</v>
      </c>
    </row>
    <row r="46" spans="1:11" ht="17.25" customHeight="1" thickBot="1">
      <c r="A46" s="80"/>
      <c r="B46" s="181">
        <v>60016</v>
      </c>
      <c r="C46" s="190" t="s">
        <v>107</v>
      </c>
      <c r="D46" s="199"/>
      <c r="E46" s="327">
        <f aca="true" t="shared" si="10" ref="E46:J46">SUM(E47:E78)-E47-E52-E74</f>
        <v>9380836</v>
      </c>
      <c r="F46" s="327">
        <f t="shared" si="10"/>
        <v>7570000</v>
      </c>
      <c r="G46" s="327">
        <f>SUM(G47:G78)-G47-G52-G74</f>
        <v>7337000</v>
      </c>
      <c r="H46" s="327">
        <f t="shared" si="10"/>
        <v>7337000</v>
      </c>
      <c r="I46" s="327">
        <f t="shared" si="10"/>
        <v>0</v>
      </c>
      <c r="J46" s="353">
        <f t="shared" si="10"/>
        <v>0</v>
      </c>
      <c r="K46" s="36">
        <f t="shared" si="1"/>
        <v>0.7821264544012921</v>
      </c>
    </row>
    <row r="47" spans="1:11" ht="18.75" customHeight="1" thickBot="1">
      <c r="A47" s="81"/>
      <c r="B47" s="62"/>
      <c r="C47" s="99" t="s">
        <v>83</v>
      </c>
      <c r="D47" s="226">
        <v>4300</v>
      </c>
      <c r="E47" s="343">
        <f aca="true" t="shared" si="11" ref="E47:J47">SUM(E48:E51)</f>
        <v>1131100</v>
      </c>
      <c r="F47" s="343">
        <f t="shared" si="11"/>
        <v>1270000</v>
      </c>
      <c r="G47" s="343">
        <f>SUM(G48:G51)</f>
        <v>1132000</v>
      </c>
      <c r="H47" s="343">
        <f t="shared" si="11"/>
        <v>1132000</v>
      </c>
      <c r="I47" s="343">
        <f t="shared" si="11"/>
        <v>0</v>
      </c>
      <c r="J47" s="344">
        <f t="shared" si="11"/>
        <v>0</v>
      </c>
      <c r="K47" s="36">
        <f t="shared" si="1"/>
        <v>1.0007956856157723</v>
      </c>
    </row>
    <row r="48" spans="1:11" ht="13.5" thickBot="1">
      <c r="A48" s="44"/>
      <c r="B48" s="58"/>
      <c r="C48" s="97" t="s">
        <v>108</v>
      </c>
      <c r="D48" s="145"/>
      <c r="E48" s="345">
        <v>631600</v>
      </c>
      <c r="F48" s="356">
        <v>700000</v>
      </c>
      <c r="G48" s="356">
        <f>SUM(H48:J48)</f>
        <v>645000</v>
      </c>
      <c r="H48" s="356">
        <v>645000</v>
      </c>
      <c r="I48" s="346"/>
      <c r="J48" s="347"/>
      <c r="K48" s="36">
        <f t="shared" si="1"/>
        <v>1.0212159594680177</v>
      </c>
    </row>
    <row r="49" spans="1:11" ht="13.5" thickBot="1">
      <c r="A49" s="44"/>
      <c r="B49" s="58"/>
      <c r="C49" s="97" t="s">
        <v>101</v>
      </c>
      <c r="D49" s="145"/>
      <c r="E49" s="361">
        <v>419500</v>
      </c>
      <c r="F49" s="356">
        <v>500000</v>
      </c>
      <c r="G49" s="356">
        <f>SUM(H49:J49)</f>
        <v>427000</v>
      </c>
      <c r="H49" s="356">
        <v>427000</v>
      </c>
      <c r="I49" s="346"/>
      <c r="J49" s="347"/>
      <c r="K49" s="36">
        <f t="shared" si="1"/>
        <v>1.0178784266984506</v>
      </c>
    </row>
    <row r="50" spans="1:11" ht="24.75" thickBot="1">
      <c r="A50" s="44"/>
      <c r="B50" s="58"/>
      <c r="C50" s="235" t="s">
        <v>49</v>
      </c>
      <c r="D50" s="145"/>
      <c r="E50" s="362">
        <v>20000</v>
      </c>
      <c r="F50" s="363"/>
      <c r="G50" s="356">
        <f>SUM(H50:J50)</f>
        <v>0</v>
      </c>
      <c r="H50" s="363"/>
      <c r="I50" s="346"/>
      <c r="J50" s="347"/>
      <c r="K50" s="36">
        <f t="shared" si="1"/>
        <v>0</v>
      </c>
    </row>
    <row r="51" spans="1:11" ht="13.5" thickBot="1">
      <c r="A51" s="44"/>
      <c r="B51" s="58"/>
      <c r="C51" s="97" t="s">
        <v>104</v>
      </c>
      <c r="D51" s="145"/>
      <c r="E51" s="340">
        <v>60000</v>
      </c>
      <c r="F51" s="356">
        <v>70000</v>
      </c>
      <c r="G51" s="356">
        <f aca="true" t="shared" si="12" ref="G51:G78">SUM(H51:J51)</f>
        <v>60000</v>
      </c>
      <c r="H51" s="356">
        <v>60000</v>
      </c>
      <c r="I51" s="346"/>
      <c r="J51" s="347"/>
      <c r="K51" s="36">
        <f t="shared" si="1"/>
        <v>1</v>
      </c>
    </row>
    <row r="52" spans="1:11" ht="13.5" thickBot="1">
      <c r="A52" s="44"/>
      <c r="B52" s="58"/>
      <c r="C52" s="97" t="s">
        <v>97</v>
      </c>
      <c r="D52" s="228">
        <v>6050</v>
      </c>
      <c r="E52" s="359">
        <f aca="true" t="shared" si="13" ref="E52:J52">SUM(E53:E73)</f>
        <v>6458116</v>
      </c>
      <c r="F52" s="359">
        <f>SUM(F53:F73)</f>
        <v>5840000</v>
      </c>
      <c r="G52" s="359">
        <f t="shared" si="13"/>
        <v>5840000</v>
      </c>
      <c r="H52" s="359">
        <f t="shared" si="13"/>
        <v>5840000</v>
      </c>
      <c r="I52" s="359">
        <f t="shared" si="13"/>
        <v>0</v>
      </c>
      <c r="J52" s="359">
        <f t="shared" si="13"/>
        <v>0</v>
      </c>
      <c r="K52" s="36">
        <f t="shared" si="1"/>
        <v>0.9042884952825251</v>
      </c>
    </row>
    <row r="53" spans="1:11" ht="15.75" customHeight="1" thickBot="1">
      <c r="A53" s="267"/>
      <c r="B53" s="58"/>
      <c r="C53" s="97" t="s">
        <v>420</v>
      </c>
      <c r="D53" s="145"/>
      <c r="E53" s="345">
        <v>12066</v>
      </c>
      <c r="F53" s="356">
        <v>800000</v>
      </c>
      <c r="G53" s="356">
        <f t="shared" si="12"/>
        <v>800000</v>
      </c>
      <c r="H53" s="357">
        <v>800000</v>
      </c>
      <c r="I53" s="346"/>
      <c r="J53" s="347"/>
      <c r="K53" s="36">
        <f t="shared" si="1"/>
        <v>66.30200563567048</v>
      </c>
    </row>
    <row r="54" spans="1:11" ht="25.5" customHeight="1" thickBot="1">
      <c r="A54" s="267"/>
      <c r="B54" s="58"/>
      <c r="C54" s="97" t="s">
        <v>22</v>
      </c>
      <c r="D54" s="145"/>
      <c r="E54" s="345">
        <v>348027</v>
      </c>
      <c r="F54" s="356">
        <v>450000</v>
      </c>
      <c r="G54" s="356">
        <f t="shared" si="12"/>
        <v>450000</v>
      </c>
      <c r="H54" s="357">
        <v>450000</v>
      </c>
      <c r="I54" s="346"/>
      <c r="J54" s="347"/>
      <c r="K54" s="36">
        <f t="shared" si="1"/>
        <v>1.2930031290675723</v>
      </c>
    </row>
    <row r="55" spans="1:11" ht="16.5" customHeight="1" thickBot="1">
      <c r="A55" s="267"/>
      <c r="B55" s="58"/>
      <c r="C55" s="97" t="s">
        <v>466</v>
      </c>
      <c r="D55" s="145"/>
      <c r="E55" s="345"/>
      <c r="F55" s="356">
        <v>250000</v>
      </c>
      <c r="G55" s="356">
        <f t="shared" si="12"/>
        <v>250000</v>
      </c>
      <c r="H55" s="357">
        <v>250000</v>
      </c>
      <c r="I55" s="346"/>
      <c r="J55" s="347"/>
      <c r="K55" s="36"/>
    </row>
    <row r="56" spans="1:11" ht="18.75" customHeight="1" thickBot="1">
      <c r="A56" s="267"/>
      <c r="B56" s="58"/>
      <c r="C56" s="97" t="s">
        <v>130</v>
      </c>
      <c r="D56" s="145"/>
      <c r="E56" s="345">
        <v>310814</v>
      </c>
      <c r="F56" s="356"/>
      <c r="G56" s="356">
        <f t="shared" si="12"/>
        <v>0</v>
      </c>
      <c r="H56" s="357"/>
      <c r="I56" s="346"/>
      <c r="J56" s="347"/>
      <c r="K56" s="36">
        <f t="shared" si="1"/>
        <v>0</v>
      </c>
    </row>
    <row r="57" spans="1:11" ht="17.25" customHeight="1" thickBot="1">
      <c r="A57" s="267"/>
      <c r="B57" s="58"/>
      <c r="C57" s="97" t="s">
        <v>465</v>
      </c>
      <c r="D57" s="145"/>
      <c r="E57" s="345"/>
      <c r="F57" s="356">
        <v>320000</v>
      </c>
      <c r="G57" s="356">
        <f t="shared" si="12"/>
        <v>320000</v>
      </c>
      <c r="H57" s="357">
        <v>320000</v>
      </c>
      <c r="I57" s="346"/>
      <c r="J57" s="347"/>
      <c r="K57" s="36"/>
    </row>
    <row r="58" spans="1:11" ht="18" customHeight="1" thickBot="1">
      <c r="A58" s="267"/>
      <c r="B58" s="58"/>
      <c r="C58" s="97" t="s">
        <v>131</v>
      </c>
      <c r="D58" s="145"/>
      <c r="E58" s="345">
        <v>17238</v>
      </c>
      <c r="F58" s="356"/>
      <c r="G58" s="356">
        <f t="shared" si="12"/>
        <v>0</v>
      </c>
      <c r="H58" s="357"/>
      <c r="I58" s="346"/>
      <c r="J58" s="347"/>
      <c r="K58" s="36">
        <f t="shared" si="1"/>
        <v>0</v>
      </c>
    </row>
    <row r="59" spans="1:11" ht="20.25" customHeight="1" thickBot="1">
      <c r="A59" s="267"/>
      <c r="B59" s="58"/>
      <c r="C59" s="97" t="s">
        <v>467</v>
      </c>
      <c r="D59" s="145"/>
      <c r="E59" s="345"/>
      <c r="F59" s="356">
        <v>230000</v>
      </c>
      <c r="G59" s="356">
        <f t="shared" si="12"/>
        <v>230000</v>
      </c>
      <c r="H59" s="357">
        <v>230000</v>
      </c>
      <c r="I59" s="346"/>
      <c r="J59" s="347"/>
      <c r="K59" s="36"/>
    </row>
    <row r="60" spans="1:11" ht="20.25" customHeight="1" thickBot="1">
      <c r="A60" s="267"/>
      <c r="B60" s="58"/>
      <c r="C60" s="97" t="s">
        <v>132</v>
      </c>
      <c r="D60" s="145"/>
      <c r="E60" s="345">
        <v>2793050</v>
      </c>
      <c r="F60" s="356">
        <v>1870000</v>
      </c>
      <c r="G60" s="356">
        <f t="shared" si="12"/>
        <v>1870000</v>
      </c>
      <c r="H60" s="357">
        <v>1870000</v>
      </c>
      <c r="I60" s="346"/>
      <c r="J60" s="347"/>
      <c r="K60" s="36">
        <f t="shared" si="1"/>
        <v>0.6695189846225452</v>
      </c>
    </row>
    <row r="61" spans="1:11" ht="20.25" customHeight="1" thickBot="1">
      <c r="A61" s="267"/>
      <c r="B61" s="58"/>
      <c r="C61" s="97" t="s">
        <v>374</v>
      </c>
      <c r="D61" s="145"/>
      <c r="E61" s="345">
        <v>379950</v>
      </c>
      <c r="F61" s="356"/>
      <c r="G61" s="356">
        <f t="shared" si="12"/>
        <v>0</v>
      </c>
      <c r="H61" s="357"/>
      <c r="I61" s="346"/>
      <c r="J61" s="347"/>
      <c r="K61" s="36">
        <f t="shared" si="1"/>
        <v>0</v>
      </c>
    </row>
    <row r="62" spans="1:11" ht="20.25" customHeight="1" thickBot="1">
      <c r="A62" s="267"/>
      <c r="B62" s="58"/>
      <c r="C62" s="97" t="s">
        <v>478</v>
      </c>
      <c r="D62" s="145"/>
      <c r="E62" s="345"/>
      <c r="F62" s="356">
        <v>600000</v>
      </c>
      <c r="G62" s="356">
        <f t="shared" si="12"/>
        <v>600000</v>
      </c>
      <c r="H62" s="357">
        <v>600000</v>
      </c>
      <c r="I62" s="346"/>
      <c r="J62" s="347"/>
      <c r="K62" s="36"/>
    </row>
    <row r="63" spans="1:11" ht="20.25" customHeight="1" thickBot="1">
      <c r="A63" s="267"/>
      <c r="B63" s="58"/>
      <c r="C63" s="97" t="s">
        <v>376</v>
      </c>
      <c r="D63" s="145"/>
      <c r="E63" s="345">
        <v>391340</v>
      </c>
      <c r="F63" s="356"/>
      <c r="G63" s="356">
        <f t="shared" si="12"/>
        <v>0</v>
      </c>
      <c r="H63" s="357"/>
      <c r="I63" s="346"/>
      <c r="J63" s="347"/>
      <c r="K63" s="36">
        <f t="shared" si="1"/>
        <v>0</v>
      </c>
    </row>
    <row r="64" spans="1:11" ht="20.25" customHeight="1" thickBot="1">
      <c r="A64" s="267"/>
      <c r="B64" s="58"/>
      <c r="C64" s="97" t="s">
        <v>251</v>
      </c>
      <c r="D64" s="145"/>
      <c r="E64" s="345">
        <v>160000</v>
      </c>
      <c r="F64" s="356"/>
      <c r="G64" s="356">
        <f t="shared" si="12"/>
        <v>0</v>
      </c>
      <c r="H64" s="357"/>
      <c r="I64" s="346"/>
      <c r="J64" s="347"/>
      <c r="K64" s="36">
        <f t="shared" si="1"/>
        <v>0</v>
      </c>
    </row>
    <row r="65" spans="1:11" ht="20.25" customHeight="1" thickBot="1">
      <c r="A65" s="267"/>
      <c r="B65" s="58"/>
      <c r="C65" s="97" t="s">
        <v>377</v>
      </c>
      <c r="D65" s="145"/>
      <c r="E65" s="345">
        <v>280200</v>
      </c>
      <c r="F65" s="356"/>
      <c r="G65" s="356">
        <f t="shared" si="12"/>
        <v>0</v>
      </c>
      <c r="H65" s="357"/>
      <c r="I65" s="346"/>
      <c r="J65" s="347"/>
      <c r="K65" s="36">
        <f t="shared" si="1"/>
        <v>0</v>
      </c>
    </row>
    <row r="66" spans="1:11" ht="20.25" customHeight="1" thickBot="1">
      <c r="A66" s="267"/>
      <c r="B66" s="58"/>
      <c r="C66" s="97" t="s">
        <v>378</v>
      </c>
      <c r="D66" s="145"/>
      <c r="E66" s="345">
        <v>300000</v>
      </c>
      <c r="F66" s="356"/>
      <c r="G66" s="356">
        <f t="shared" si="12"/>
        <v>0</v>
      </c>
      <c r="H66" s="357"/>
      <c r="I66" s="346"/>
      <c r="J66" s="347"/>
      <c r="K66" s="36">
        <f t="shared" si="1"/>
        <v>0</v>
      </c>
    </row>
    <row r="67" spans="1:11" ht="20.25" customHeight="1" thickBot="1">
      <c r="A67" s="267"/>
      <c r="B67" s="58"/>
      <c r="C67" s="97" t="s">
        <v>290</v>
      </c>
      <c r="D67" s="145"/>
      <c r="E67" s="345">
        <v>500000</v>
      </c>
      <c r="F67" s="356">
        <v>500000</v>
      </c>
      <c r="G67" s="356">
        <f t="shared" si="12"/>
        <v>500000</v>
      </c>
      <c r="H67" s="357">
        <v>500000</v>
      </c>
      <c r="I67" s="346"/>
      <c r="J67" s="347"/>
      <c r="K67" s="36">
        <f t="shared" si="1"/>
        <v>1</v>
      </c>
    </row>
    <row r="68" spans="1:11" ht="20.25" customHeight="1" thickBot="1">
      <c r="A68" s="267"/>
      <c r="B68" s="58"/>
      <c r="C68" s="97" t="s">
        <v>480</v>
      </c>
      <c r="D68" s="145"/>
      <c r="E68" s="345"/>
      <c r="F68" s="356">
        <v>90000</v>
      </c>
      <c r="G68" s="356">
        <f t="shared" si="12"/>
        <v>90000</v>
      </c>
      <c r="H68" s="357">
        <v>90000</v>
      </c>
      <c r="I68" s="346"/>
      <c r="J68" s="347"/>
      <c r="K68" s="36"/>
    </row>
    <row r="69" spans="1:11" ht="20.25" customHeight="1" thickBot="1">
      <c r="A69" s="267"/>
      <c r="B69" s="58"/>
      <c r="C69" s="97" t="s">
        <v>319</v>
      </c>
      <c r="D69" s="145"/>
      <c r="E69" s="345">
        <v>384000</v>
      </c>
      <c r="F69" s="356"/>
      <c r="G69" s="356">
        <f t="shared" si="12"/>
        <v>0</v>
      </c>
      <c r="H69" s="357"/>
      <c r="I69" s="346"/>
      <c r="J69" s="347"/>
      <c r="K69" s="36">
        <f t="shared" si="1"/>
        <v>0</v>
      </c>
    </row>
    <row r="70" spans="1:11" ht="20.25" customHeight="1" thickBot="1">
      <c r="A70" s="267"/>
      <c r="B70" s="58"/>
      <c r="C70" s="97" t="s">
        <v>407</v>
      </c>
      <c r="D70" s="145"/>
      <c r="E70" s="345">
        <v>581431</v>
      </c>
      <c r="F70" s="356"/>
      <c r="G70" s="356">
        <f t="shared" si="12"/>
        <v>0</v>
      </c>
      <c r="H70" s="357"/>
      <c r="I70" s="346"/>
      <c r="J70" s="347"/>
      <c r="K70" s="36">
        <f t="shared" si="1"/>
        <v>0</v>
      </c>
    </row>
    <row r="71" spans="1:11" ht="20.25" customHeight="1" thickBot="1">
      <c r="A71" s="267"/>
      <c r="B71" s="58"/>
      <c r="C71" s="97" t="s">
        <v>468</v>
      </c>
      <c r="D71" s="145"/>
      <c r="E71" s="345"/>
      <c r="F71" s="356">
        <v>280000</v>
      </c>
      <c r="G71" s="356">
        <f t="shared" si="12"/>
        <v>280000</v>
      </c>
      <c r="H71" s="357">
        <v>280000</v>
      </c>
      <c r="I71" s="346"/>
      <c r="J71" s="347"/>
      <c r="K71" s="36"/>
    </row>
    <row r="72" spans="1:11" ht="26.25" customHeight="1" thickBot="1">
      <c r="A72" s="267"/>
      <c r="B72" s="58"/>
      <c r="C72" s="97" t="s">
        <v>477</v>
      </c>
      <c r="D72" s="145"/>
      <c r="E72" s="345"/>
      <c r="F72" s="356">
        <v>150000</v>
      </c>
      <c r="G72" s="356">
        <f t="shared" si="12"/>
        <v>150000</v>
      </c>
      <c r="H72" s="357">
        <v>150000</v>
      </c>
      <c r="I72" s="346"/>
      <c r="J72" s="347"/>
      <c r="K72" s="36"/>
    </row>
    <row r="73" spans="1:11" ht="30" customHeight="1" thickBot="1">
      <c r="A73" s="267"/>
      <c r="B73" s="58"/>
      <c r="C73" s="97" t="s">
        <v>479</v>
      </c>
      <c r="D73" s="145"/>
      <c r="E73" s="345"/>
      <c r="F73" s="356">
        <v>300000</v>
      </c>
      <c r="G73" s="356">
        <f t="shared" si="12"/>
        <v>300000</v>
      </c>
      <c r="H73" s="357">
        <v>300000</v>
      </c>
      <c r="I73" s="346"/>
      <c r="J73" s="347"/>
      <c r="K73" s="36"/>
    </row>
    <row r="74" spans="1:11" ht="25.5" customHeight="1" thickBot="1">
      <c r="A74" s="267"/>
      <c r="B74" s="58"/>
      <c r="C74" s="97" t="s">
        <v>133</v>
      </c>
      <c r="D74" s="145"/>
      <c r="E74" s="359">
        <f aca="true" t="shared" si="14" ref="E74:J74">SUM(E75:E76)</f>
        <v>1416620</v>
      </c>
      <c r="F74" s="359">
        <f t="shared" si="14"/>
        <v>0</v>
      </c>
      <c r="G74" s="359">
        <f>SUM(G75:G76)</f>
        <v>0</v>
      </c>
      <c r="H74" s="359">
        <f t="shared" si="14"/>
        <v>0</v>
      </c>
      <c r="I74" s="359">
        <f t="shared" si="14"/>
        <v>0</v>
      </c>
      <c r="J74" s="360">
        <f t="shared" si="14"/>
        <v>0</v>
      </c>
      <c r="K74" s="36">
        <f t="shared" si="1"/>
        <v>0</v>
      </c>
    </row>
    <row r="75" spans="1:11" ht="27.75" customHeight="1" thickBot="1">
      <c r="A75" s="267"/>
      <c r="B75" s="58"/>
      <c r="C75" s="97" t="s">
        <v>133</v>
      </c>
      <c r="D75" s="145">
        <v>6058</v>
      </c>
      <c r="E75" s="345">
        <v>756724</v>
      </c>
      <c r="F75" s="346"/>
      <c r="G75" s="346">
        <f t="shared" si="12"/>
        <v>0</v>
      </c>
      <c r="H75" s="358"/>
      <c r="I75" s="346"/>
      <c r="J75" s="347"/>
      <c r="K75" s="36">
        <f t="shared" si="1"/>
        <v>0</v>
      </c>
    </row>
    <row r="76" spans="1:11" ht="26.25" customHeight="1" thickBot="1">
      <c r="A76" s="267"/>
      <c r="B76" s="58"/>
      <c r="C76" s="97" t="s">
        <v>133</v>
      </c>
      <c r="D76" s="145">
        <v>6059</v>
      </c>
      <c r="E76" s="345">
        <v>659896</v>
      </c>
      <c r="F76" s="346"/>
      <c r="G76" s="346">
        <f t="shared" si="12"/>
        <v>0</v>
      </c>
      <c r="H76" s="346"/>
      <c r="I76" s="346"/>
      <c r="J76" s="347"/>
      <c r="K76" s="36">
        <f t="shared" si="1"/>
        <v>0</v>
      </c>
    </row>
    <row r="77" spans="1:11" ht="15" customHeight="1" thickBot="1">
      <c r="A77" s="267"/>
      <c r="B77" s="58"/>
      <c r="C77" s="106" t="s">
        <v>82</v>
      </c>
      <c r="D77" s="207">
        <v>4270</v>
      </c>
      <c r="E77" s="361">
        <v>300000</v>
      </c>
      <c r="F77" s="364">
        <v>400000</v>
      </c>
      <c r="G77" s="356">
        <f t="shared" si="12"/>
        <v>305000</v>
      </c>
      <c r="H77" s="364">
        <v>305000</v>
      </c>
      <c r="I77" s="365"/>
      <c r="J77" s="366"/>
      <c r="K77" s="36">
        <f t="shared" si="1"/>
        <v>1.0166666666666666</v>
      </c>
    </row>
    <row r="78" spans="1:11" ht="24.75" thickBot="1">
      <c r="A78" s="44"/>
      <c r="B78" s="58"/>
      <c r="C78" s="106" t="s">
        <v>235</v>
      </c>
      <c r="D78" s="207">
        <v>4430</v>
      </c>
      <c r="E78" s="361">
        <v>75000</v>
      </c>
      <c r="F78" s="364">
        <v>60000</v>
      </c>
      <c r="G78" s="356">
        <f t="shared" si="12"/>
        <v>60000</v>
      </c>
      <c r="H78" s="367">
        <v>60000</v>
      </c>
      <c r="I78" s="365"/>
      <c r="J78" s="366"/>
      <c r="K78" s="36">
        <f aca="true" t="shared" si="15" ref="K78:K141">G78/E78</f>
        <v>0.8</v>
      </c>
    </row>
    <row r="79" spans="1:11" ht="17.25" customHeight="1" thickBot="1">
      <c r="A79" s="80"/>
      <c r="B79" s="181">
        <v>60095</v>
      </c>
      <c r="C79" s="190" t="s">
        <v>109</v>
      </c>
      <c r="D79" s="199"/>
      <c r="E79" s="327">
        <f aca="true" t="shared" si="16" ref="E79:J79">SUM(E80:E80)</f>
        <v>11774</v>
      </c>
      <c r="F79" s="327">
        <f t="shared" si="16"/>
        <v>11780</v>
      </c>
      <c r="G79" s="327">
        <f t="shared" si="16"/>
        <v>11780</v>
      </c>
      <c r="H79" s="327">
        <f t="shared" si="16"/>
        <v>11780</v>
      </c>
      <c r="I79" s="327">
        <f t="shared" si="16"/>
        <v>0</v>
      </c>
      <c r="J79" s="353">
        <f t="shared" si="16"/>
        <v>0</v>
      </c>
      <c r="K79" s="36">
        <f t="shared" si="15"/>
        <v>1.0005095974180398</v>
      </c>
    </row>
    <row r="80" spans="1:11" ht="15" customHeight="1" thickBot="1">
      <c r="A80" s="44"/>
      <c r="B80" s="58"/>
      <c r="C80" s="99" t="s">
        <v>83</v>
      </c>
      <c r="D80" s="206">
        <v>4300</v>
      </c>
      <c r="E80" s="340">
        <v>11774</v>
      </c>
      <c r="F80" s="341">
        <v>11780</v>
      </c>
      <c r="G80" s="341">
        <f>SUM(H80:J80)</f>
        <v>11780</v>
      </c>
      <c r="H80" s="341">
        <v>11780</v>
      </c>
      <c r="I80" s="351"/>
      <c r="J80" s="342"/>
      <c r="K80" s="36">
        <f t="shared" si="15"/>
        <v>1.0005095974180398</v>
      </c>
    </row>
    <row r="81" spans="1:11" ht="18.75" customHeight="1" thickBot="1">
      <c r="A81" s="37">
        <v>630</v>
      </c>
      <c r="B81" s="31"/>
      <c r="C81" s="186" t="s">
        <v>110</v>
      </c>
      <c r="D81" s="37"/>
      <c r="E81" s="324">
        <f aca="true" t="shared" si="17" ref="E81:J81">SUM(E82)</f>
        <v>47040</v>
      </c>
      <c r="F81" s="324">
        <f t="shared" si="17"/>
        <v>560000</v>
      </c>
      <c r="G81" s="324">
        <f t="shared" si="17"/>
        <v>548000</v>
      </c>
      <c r="H81" s="324">
        <f t="shared" si="17"/>
        <v>500000</v>
      </c>
      <c r="I81" s="324">
        <f t="shared" si="17"/>
        <v>48000</v>
      </c>
      <c r="J81" s="368">
        <f t="shared" si="17"/>
        <v>0</v>
      </c>
      <c r="K81" s="36">
        <f t="shared" si="15"/>
        <v>11.649659863945578</v>
      </c>
    </row>
    <row r="82" spans="1:11" ht="18" customHeight="1" thickBot="1">
      <c r="A82" s="80"/>
      <c r="B82" s="180">
        <v>63003</v>
      </c>
      <c r="C82" s="189" t="s">
        <v>111</v>
      </c>
      <c r="D82" s="198"/>
      <c r="E82" s="338">
        <f aca="true" t="shared" si="18" ref="E82:J82">SUM(E83:E85)</f>
        <v>47040</v>
      </c>
      <c r="F82" s="338">
        <f t="shared" si="18"/>
        <v>560000</v>
      </c>
      <c r="G82" s="338">
        <f t="shared" si="18"/>
        <v>548000</v>
      </c>
      <c r="H82" s="338">
        <f t="shared" si="18"/>
        <v>500000</v>
      </c>
      <c r="I82" s="338">
        <f t="shared" si="18"/>
        <v>48000</v>
      </c>
      <c r="J82" s="339">
        <f t="shared" si="18"/>
        <v>0</v>
      </c>
      <c r="K82" s="36">
        <f t="shared" si="15"/>
        <v>11.649659863945578</v>
      </c>
    </row>
    <row r="83" spans="1:11" ht="36.75" thickBot="1">
      <c r="A83" s="44"/>
      <c r="B83" s="58"/>
      <c r="C83" s="99" t="s">
        <v>217</v>
      </c>
      <c r="D83" s="206">
        <v>2820</v>
      </c>
      <c r="E83" s="340">
        <v>40600</v>
      </c>
      <c r="F83" s="369">
        <v>52127</v>
      </c>
      <c r="G83" s="369">
        <f>SUM(H83:J83)</f>
        <v>41404</v>
      </c>
      <c r="H83" s="369"/>
      <c r="I83" s="369">
        <v>41404</v>
      </c>
      <c r="J83" s="370"/>
      <c r="K83" s="36">
        <f t="shared" si="15"/>
        <v>1.0198029556650245</v>
      </c>
    </row>
    <row r="84" spans="1:11" ht="36.75" thickBot="1">
      <c r="A84" s="44"/>
      <c r="B84" s="58"/>
      <c r="C84" s="97" t="s">
        <v>347</v>
      </c>
      <c r="D84" s="145">
        <v>2820</v>
      </c>
      <c r="E84" s="345">
        <v>6440</v>
      </c>
      <c r="F84" s="371">
        <v>7873</v>
      </c>
      <c r="G84" s="369">
        <f>SUM(H84:J84)</f>
        <v>6596</v>
      </c>
      <c r="H84" s="371"/>
      <c r="I84" s="356">
        <v>6596</v>
      </c>
      <c r="J84" s="372"/>
      <c r="K84" s="36">
        <f t="shared" si="15"/>
        <v>1.024223602484472</v>
      </c>
    </row>
    <row r="85" spans="1:11" ht="36.75" thickBot="1">
      <c r="A85" s="44"/>
      <c r="B85" s="58"/>
      <c r="C85" s="106" t="s">
        <v>463</v>
      </c>
      <c r="D85" s="207">
        <v>6050</v>
      </c>
      <c r="E85" s="361"/>
      <c r="F85" s="364">
        <v>500000</v>
      </c>
      <c r="G85" s="369">
        <f>SUM(H85:J85)</f>
        <v>500000</v>
      </c>
      <c r="H85" s="367">
        <v>500000</v>
      </c>
      <c r="I85" s="365"/>
      <c r="J85" s="366"/>
      <c r="K85" s="36"/>
    </row>
    <row r="86" spans="1:11" ht="18" customHeight="1" thickBot="1">
      <c r="A86" s="37">
        <v>700</v>
      </c>
      <c r="B86" s="31"/>
      <c r="C86" s="186" t="s">
        <v>112</v>
      </c>
      <c r="D86" s="37"/>
      <c r="E86" s="324">
        <f aca="true" t="shared" si="19" ref="E86:J86">SUM(E87+E93+E102)</f>
        <v>4864819</v>
      </c>
      <c r="F86" s="324">
        <f t="shared" si="19"/>
        <v>7543710</v>
      </c>
      <c r="G86" s="324">
        <f t="shared" si="19"/>
        <v>6198710</v>
      </c>
      <c r="H86" s="324">
        <f t="shared" si="19"/>
        <v>4743210</v>
      </c>
      <c r="I86" s="324">
        <f t="shared" si="19"/>
        <v>1425500</v>
      </c>
      <c r="J86" s="368">
        <f t="shared" si="19"/>
        <v>30000</v>
      </c>
      <c r="K86" s="36">
        <f t="shared" si="15"/>
        <v>1.2741912905701116</v>
      </c>
    </row>
    <row r="87" spans="1:11" ht="22.5" customHeight="1" thickBot="1">
      <c r="A87" s="80"/>
      <c r="B87" s="180">
        <v>70004</v>
      </c>
      <c r="C87" s="189" t="s">
        <v>275</v>
      </c>
      <c r="D87" s="198"/>
      <c r="E87" s="338">
        <f aca="true" t="shared" si="20" ref="E87:J87">SUM(E88:E92)</f>
        <v>1400808</v>
      </c>
      <c r="F87" s="338">
        <f t="shared" si="20"/>
        <v>1875500</v>
      </c>
      <c r="G87" s="338">
        <f t="shared" si="20"/>
        <v>1425500</v>
      </c>
      <c r="H87" s="338">
        <f t="shared" si="20"/>
        <v>0</v>
      </c>
      <c r="I87" s="338">
        <f t="shared" si="20"/>
        <v>1425500</v>
      </c>
      <c r="J87" s="339">
        <f t="shared" si="20"/>
        <v>0</v>
      </c>
      <c r="K87" s="36">
        <f t="shared" si="15"/>
        <v>1.0176269695775582</v>
      </c>
    </row>
    <row r="88" spans="1:11" ht="13.5" thickBot="1">
      <c r="A88" s="44"/>
      <c r="B88" s="58"/>
      <c r="C88" s="99" t="s">
        <v>225</v>
      </c>
      <c r="D88" s="206">
        <v>2650</v>
      </c>
      <c r="E88" s="340">
        <v>691700</v>
      </c>
      <c r="F88" s="341">
        <v>725500</v>
      </c>
      <c r="G88" s="341">
        <f>SUM(H88:J88)</f>
        <v>725500</v>
      </c>
      <c r="H88" s="341"/>
      <c r="I88" s="341">
        <v>725500</v>
      </c>
      <c r="J88" s="342"/>
      <c r="K88" s="36">
        <f t="shared" si="15"/>
        <v>1.04886511493422</v>
      </c>
    </row>
    <row r="89" spans="1:11" ht="36.75" thickBot="1">
      <c r="A89" s="44"/>
      <c r="B89" s="58"/>
      <c r="C89" s="99" t="s">
        <v>102</v>
      </c>
      <c r="D89" s="206">
        <v>2650</v>
      </c>
      <c r="E89" s="340">
        <v>250000</v>
      </c>
      <c r="F89" s="341">
        <v>200000</v>
      </c>
      <c r="G89" s="341">
        <f>SUM(H89:J89)</f>
        <v>200000</v>
      </c>
      <c r="H89" s="341"/>
      <c r="I89" s="341">
        <v>200000</v>
      </c>
      <c r="J89" s="342"/>
      <c r="K89" s="36">
        <f t="shared" si="15"/>
        <v>0.8</v>
      </c>
    </row>
    <row r="90" spans="1:11" ht="37.5" customHeight="1" thickBot="1">
      <c r="A90" s="44"/>
      <c r="B90" s="58"/>
      <c r="C90" s="97" t="s">
        <v>476</v>
      </c>
      <c r="D90" s="145">
        <v>6210</v>
      </c>
      <c r="E90" s="345">
        <v>250000</v>
      </c>
      <c r="F90" s="356">
        <v>950000</v>
      </c>
      <c r="G90" s="341">
        <f>SUM(H90:J90)</f>
        <v>500000</v>
      </c>
      <c r="H90" s="356"/>
      <c r="I90" s="356">
        <v>500000</v>
      </c>
      <c r="J90" s="347"/>
      <c r="K90" s="36">
        <f t="shared" si="15"/>
        <v>2</v>
      </c>
    </row>
    <row r="91" spans="1:11" ht="50.25" customHeight="1" thickBot="1">
      <c r="A91" s="44"/>
      <c r="B91" s="58"/>
      <c r="C91" s="97" t="s">
        <v>421</v>
      </c>
      <c r="D91" s="145">
        <v>6210</v>
      </c>
      <c r="E91" s="345">
        <v>184708</v>
      </c>
      <c r="F91" s="346"/>
      <c r="G91" s="346"/>
      <c r="H91" s="346"/>
      <c r="I91" s="346"/>
      <c r="J91" s="346"/>
      <c r="K91" s="36">
        <f t="shared" si="15"/>
        <v>0</v>
      </c>
    </row>
    <row r="92" spans="1:11" ht="37.5" customHeight="1" thickBot="1">
      <c r="A92" s="44"/>
      <c r="B92" s="58"/>
      <c r="C92" s="97" t="s">
        <v>422</v>
      </c>
      <c r="D92" s="145">
        <v>6210</v>
      </c>
      <c r="E92" s="345">
        <v>24400</v>
      </c>
      <c r="F92" s="346"/>
      <c r="G92" s="346"/>
      <c r="H92" s="346"/>
      <c r="I92" s="346"/>
      <c r="J92" s="346"/>
      <c r="K92" s="36">
        <f t="shared" si="15"/>
        <v>0</v>
      </c>
    </row>
    <row r="93" spans="1:11" ht="21" customHeight="1" thickBot="1">
      <c r="A93" s="80"/>
      <c r="B93" s="181">
        <v>70005</v>
      </c>
      <c r="C93" s="190" t="s">
        <v>113</v>
      </c>
      <c r="D93" s="199"/>
      <c r="E93" s="327">
        <f aca="true" t="shared" si="21" ref="E93:J93">SUM(E94:E101)-E94</f>
        <v>1764011</v>
      </c>
      <c r="F93" s="327">
        <f t="shared" si="21"/>
        <v>2001900</v>
      </c>
      <c r="G93" s="327">
        <f t="shared" si="21"/>
        <v>1106900</v>
      </c>
      <c r="H93" s="327">
        <f t="shared" si="21"/>
        <v>1076900</v>
      </c>
      <c r="I93" s="327">
        <f t="shared" si="21"/>
        <v>0</v>
      </c>
      <c r="J93" s="353">
        <f t="shared" si="21"/>
        <v>30000</v>
      </c>
      <c r="K93" s="36">
        <f t="shared" si="15"/>
        <v>0.627490418143651</v>
      </c>
    </row>
    <row r="94" spans="1:11" ht="13.5" thickBot="1">
      <c r="A94" s="81"/>
      <c r="B94" s="62"/>
      <c r="C94" s="99" t="s">
        <v>332</v>
      </c>
      <c r="D94" s="226">
        <v>4300</v>
      </c>
      <c r="E94" s="343">
        <f>SUM(E95:E96)</f>
        <v>1538758</v>
      </c>
      <c r="F94" s="343">
        <f>SUM(F95:F96)</f>
        <v>1820000</v>
      </c>
      <c r="G94" s="343">
        <f>SUM(G95:G96)</f>
        <v>970000</v>
      </c>
      <c r="H94" s="343">
        <v>770000</v>
      </c>
      <c r="I94" s="343">
        <f>SUM(I95:I96)</f>
        <v>0</v>
      </c>
      <c r="J94" s="344">
        <f>SUM(J95:J96)</f>
        <v>30000</v>
      </c>
      <c r="K94" s="36">
        <f t="shared" si="15"/>
        <v>0.6303785260580286</v>
      </c>
    </row>
    <row r="95" spans="1:11" ht="13.5" thickBot="1">
      <c r="A95" s="44"/>
      <c r="B95" s="58"/>
      <c r="C95" s="97" t="s">
        <v>496</v>
      </c>
      <c r="D95" s="145"/>
      <c r="E95" s="345">
        <v>1441735</v>
      </c>
      <c r="F95" s="356">
        <v>1800000</v>
      </c>
      <c r="G95" s="356">
        <f>SUM(H95:J95)</f>
        <v>950000</v>
      </c>
      <c r="H95" s="356">
        <v>920000</v>
      </c>
      <c r="I95" s="356"/>
      <c r="J95" s="375">
        <v>30000</v>
      </c>
      <c r="K95" s="36">
        <f t="shared" si="15"/>
        <v>0.6589283051323579</v>
      </c>
    </row>
    <row r="96" spans="1:11" ht="13.5" thickBot="1">
      <c r="A96" s="44"/>
      <c r="B96" s="58"/>
      <c r="C96" s="97" t="s">
        <v>116</v>
      </c>
      <c r="D96" s="145"/>
      <c r="E96" s="345">
        <v>97023</v>
      </c>
      <c r="F96" s="356">
        <v>20000</v>
      </c>
      <c r="G96" s="356">
        <f aca="true" t="shared" si="22" ref="G96:G101">SUM(H96:J96)</f>
        <v>20000</v>
      </c>
      <c r="H96" s="356">
        <v>20000</v>
      </c>
      <c r="I96" s="346"/>
      <c r="J96" s="347"/>
      <c r="K96" s="36">
        <f t="shared" si="15"/>
        <v>0.20613668923863415</v>
      </c>
    </row>
    <row r="97" spans="1:11" ht="13.5" customHeight="1" thickBot="1">
      <c r="A97" s="44"/>
      <c r="B97" s="58"/>
      <c r="C97" s="97" t="s">
        <v>9</v>
      </c>
      <c r="D97" s="145">
        <v>4430</v>
      </c>
      <c r="E97" s="345">
        <v>1900</v>
      </c>
      <c r="F97" s="356">
        <v>1900</v>
      </c>
      <c r="G97" s="356">
        <f t="shared" si="22"/>
        <v>1900</v>
      </c>
      <c r="H97" s="357">
        <v>1900</v>
      </c>
      <c r="I97" s="346"/>
      <c r="J97" s="347"/>
      <c r="K97" s="36">
        <f t="shared" si="15"/>
        <v>1</v>
      </c>
    </row>
    <row r="98" spans="1:11" ht="13.5" thickBot="1">
      <c r="A98" s="44"/>
      <c r="B98" s="58"/>
      <c r="C98" s="97" t="s">
        <v>138</v>
      </c>
      <c r="D98" s="145">
        <v>4530</v>
      </c>
      <c r="E98" s="345">
        <v>24376</v>
      </c>
      <c r="F98" s="356"/>
      <c r="G98" s="356">
        <f t="shared" si="22"/>
        <v>0</v>
      </c>
      <c r="H98" s="356"/>
      <c r="I98" s="346"/>
      <c r="J98" s="347"/>
      <c r="K98" s="36">
        <f t="shared" si="15"/>
        <v>0</v>
      </c>
    </row>
    <row r="99" spans="1:11" ht="13.5" thickBot="1">
      <c r="A99" s="44"/>
      <c r="B99" s="58"/>
      <c r="C99" s="97" t="s">
        <v>342</v>
      </c>
      <c r="D99" s="145">
        <v>4170</v>
      </c>
      <c r="E99" s="345">
        <v>183000</v>
      </c>
      <c r="F99" s="356">
        <v>80000</v>
      </c>
      <c r="G99" s="356">
        <f t="shared" si="22"/>
        <v>80000</v>
      </c>
      <c r="H99" s="356">
        <v>80000</v>
      </c>
      <c r="I99" s="346"/>
      <c r="J99" s="347"/>
      <c r="K99" s="36">
        <f t="shared" si="15"/>
        <v>0.4371584699453552</v>
      </c>
    </row>
    <row r="100" spans="1:11" ht="13.5" thickBot="1">
      <c r="A100" s="44"/>
      <c r="B100" s="58"/>
      <c r="C100" s="97" t="s">
        <v>81</v>
      </c>
      <c r="D100" s="145">
        <v>4260</v>
      </c>
      <c r="E100" s="345">
        <v>2977</v>
      </c>
      <c r="F100" s="356">
        <v>50000</v>
      </c>
      <c r="G100" s="356">
        <f t="shared" si="22"/>
        <v>5000</v>
      </c>
      <c r="H100" s="356">
        <v>5000</v>
      </c>
      <c r="I100" s="346"/>
      <c r="J100" s="347"/>
      <c r="K100" s="36">
        <f t="shared" si="15"/>
        <v>1.6795431642593215</v>
      </c>
    </row>
    <row r="101" spans="1:11" ht="13.5" thickBot="1">
      <c r="A101" s="44"/>
      <c r="B101" s="58"/>
      <c r="C101" s="106" t="s">
        <v>393</v>
      </c>
      <c r="D101" s="207">
        <v>4610</v>
      </c>
      <c r="E101" s="361">
        <v>13000</v>
      </c>
      <c r="F101" s="364">
        <v>50000</v>
      </c>
      <c r="G101" s="356">
        <f t="shared" si="22"/>
        <v>50000</v>
      </c>
      <c r="H101" s="364">
        <v>50000</v>
      </c>
      <c r="I101" s="365"/>
      <c r="J101" s="366"/>
      <c r="K101" s="36">
        <f t="shared" si="15"/>
        <v>3.8461538461538463</v>
      </c>
    </row>
    <row r="102" spans="1:11" ht="21.75" customHeight="1" thickBot="1">
      <c r="A102" s="80"/>
      <c r="B102" s="181">
        <v>70095</v>
      </c>
      <c r="C102" s="190" t="s">
        <v>90</v>
      </c>
      <c r="D102" s="199"/>
      <c r="E102" s="327">
        <f aca="true" t="shared" si="23" ref="E102:J102">SUM(E103:E104)</f>
        <v>1700000</v>
      </c>
      <c r="F102" s="327">
        <f t="shared" si="23"/>
        <v>3666310</v>
      </c>
      <c r="G102" s="327">
        <f t="shared" si="23"/>
        <v>3666310</v>
      </c>
      <c r="H102" s="327">
        <f t="shared" si="23"/>
        <v>3666310</v>
      </c>
      <c r="I102" s="327">
        <f t="shared" si="23"/>
        <v>0</v>
      </c>
      <c r="J102" s="327">
        <f t="shared" si="23"/>
        <v>0</v>
      </c>
      <c r="K102" s="36">
        <f t="shared" si="15"/>
        <v>2.1566529411764708</v>
      </c>
    </row>
    <row r="103" spans="1:11" ht="13.5" thickBot="1">
      <c r="A103" s="44"/>
      <c r="B103" s="58"/>
      <c r="C103" s="99" t="s">
        <v>380</v>
      </c>
      <c r="D103" s="206">
        <v>6050</v>
      </c>
      <c r="E103" s="340">
        <v>1700000</v>
      </c>
      <c r="F103" s="341">
        <v>3616310</v>
      </c>
      <c r="G103" s="341">
        <f>SUM(H103:J103)</f>
        <v>3616310</v>
      </c>
      <c r="H103" s="369">
        <v>3616310</v>
      </c>
      <c r="I103" s="351"/>
      <c r="J103" s="342"/>
      <c r="K103" s="36">
        <f t="shared" si="15"/>
        <v>2.127241176470588</v>
      </c>
    </row>
    <row r="104" spans="1:11" ht="18" customHeight="1" thickBot="1">
      <c r="A104" s="44"/>
      <c r="B104" s="58"/>
      <c r="C104" s="236" t="s">
        <v>379</v>
      </c>
      <c r="D104" s="80">
        <v>6050</v>
      </c>
      <c r="E104" s="330"/>
      <c r="F104" s="335">
        <v>50000</v>
      </c>
      <c r="G104" s="356">
        <f>SUM(H104:J104)</f>
        <v>50000</v>
      </c>
      <c r="H104" s="334">
        <v>50000</v>
      </c>
      <c r="I104" s="336"/>
      <c r="J104" s="337"/>
      <c r="K104" s="36"/>
    </row>
    <row r="105" spans="1:11" ht="21.75" customHeight="1" thickBot="1">
      <c r="A105" s="37">
        <v>710</v>
      </c>
      <c r="B105" s="31"/>
      <c r="C105" s="186" t="s">
        <v>118</v>
      </c>
      <c r="D105" s="37"/>
      <c r="E105" s="324">
        <f aca="true" t="shared" si="24" ref="E105:J105">SUM(E106+E109+E111+E114+E130)</f>
        <v>796560</v>
      </c>
      <c r="F105" s="324">
        <f t="shared" si="24"/>
        <v>872500</v>
      </c>
      <c r="G105" s="324">
        <f t="shared" si="24"/>
        <v>746414</v>
      </c>
      <c r="H105" s="324">
        <f t="shared" si="24"/>
        <v>443914</v>
      </c>
      <c r="I105" s="324">
        <f t="shared" si="24"/>
        <v>0</v>
      </c>
      <c r="J105" s="324">
        <f t="shared" si="24"/>
        <v>302500</v>
      </c>
      <c r="K105" s="36">
        <f t="shared" si="15"/>
        <v>0.937046801245355</v>
      </c>
    </row>
    <row r="106" spans="1:11" ht="17.25" customHeight="1" thickBot="1">
      <c r="A106" s="80"/>
      <c r="B106" s="181">
        <v>71004</v>
      </c>
      <c r="C106" s="190" t="s">
        <v>119</v>
      </c>
      <c r="D106" s="199"/>
      <c r="E106" s="327">
        <f aca="true" t="shared" si="25" ref="E106:J106">SUM(E107:E108)</f>
        <v>320000</v>
      </c>
      <c r="F106" s="327">
        <f t="shared" si="25"/>
        <v>330000</v>
      </c>
      <c r="G106" s="327">
        <f t="shared" si="25"/>
        <v>330000</v>
      </c>
      <c r="H106" s="327">
        <f t="shared" si="25"/>
        <v>330000</v>
      </c>
      <c r="I106" s="327">
        <f t="shared" si="25"/>
        <v>0</v>
      </c>
      <c r="J106" s="353">
        <f t="shared" si="25"/>
        <v>0</v>
      </c>
      <c r="K106" s="36">
        <f t="shared" si="15"/>
        <v>1.03125</v>
      </c>
    </row>
    <row r="107" spans="1:11" ht="13.5" thickBot="1">
      <c r="A107" s="44"/>
      <c r="B107" s="58"/>
      <c r="C107" s="97" t="s">
        <v>83</v>
      </c>
      <c r="D107" s="145">
        <v>4300</v>
      </c>
      <c r="E107" s="345">
        <v>290000</v>
      </c>
      <c r="F107" s="356">
        <v>300000</v>
      </c>
      <c r="G107" s="378">
        <f>SUM(H107:J107)</f>
        <v>300000</v>
      </c>
      <c r="H107" s="356">
        <v>300000</v>
      </c>
      <c r="I107" s="346"/>
      <c r="J107" s="347"/>
      <c r="K107" s="36">
        <f t="shared" si="15"/>
        <v>1.0344827586206897</v>
      </c>
    </row>
    <row r="108" spans="1:11" ht="13.5" thickBot="1">
      <c r="A108" s="44"/>
      <c r="B108" s="58"/>
      <c r="C108" s="106" t="s">
        <v>342</v>
      </c>
      <c r="D108" s="207">
        <v>4170</v>
      </c>
      <c r="E108" s="361">
        <v>30000</v>
      </c>
      <c r="F108" s="364">
        <v>30000</v>
      </c>
      <c r="G108" s="378">
        <f>SUM(H108:J108)</f>
        <v>30000</v>
      </c>
      <c r="H108" s="367">
        <v>30000</v>
      </c>
      <c r="I108" s="365"/>
      <c r="J108" s="366"/>
      <c r="K108" s="36">
        <f t="shared" si="15"/>
        <v>1</v>
      </c>
    </row>
    <row r="109" spans="1:11" ht="18" customHeight="1" thickBot="1">
      <c r="A109" s="80"/>
      <c r="B109" s="181">
        <v>71013</v>
      </c>
      <c r="C109" s="190" t="s">
        <v>121</v>
      </c>
      <c r="D109" s="199"/>
      <c r="E109" s="327">
        <f aca="true" t="shared" si="26" ref="E109:J109">SUM(E110:E110)</f>
        <v>100000</v>
      </c>
      <c r="F109" s="327">
        <f t="shared" si="26"/>
        <v>100000</v>
      </c>
      <c r="G109" s="327">
        <f t="shared" si="26"/>
        <v>85000</v>
      </c>
      <c r="H109" s="327">
        <f t="shared" si="26"/>
        <v>0</v>
      </c>
      <c r="I109" s="327">
        <f t="shared" si="26"/>
        <v>0</v>
      </c>
      <c r="J109" s="353">
        <f t="shared" si="26"/>
        <v>85000</v>
      </c>
      <c r="K109" s="36">
        <f t="shared" si="15"/>
        <v>0.85</v>
      </c>
    </row>
    <row r="110" spans="1:11" ht="13.5" thickBot="1">
      <c r="A110" s="44"/>
      <c r="B110" s="58"/>
      <c r="C110" s="236" t="s">
        <v>83</v>
      </c>
      <c r="D110" s="80">
        <v>4300</v>
      </c>
      <c r="E110" s="330">
        <v>100000</v>
      </c>
      <c r="F110" s="335">
        <v>100000</v>
      </c>
      <c r="G110" s="335">
        <f>SUM(H110:J110)</f>
        <v>85000</v>
      </c>
      <c r="H110" s="335"/>
      <c r="I110" s="335"/>
      <c r="J110" s="380">
        <v>85000</v>
      </c>
      <c r="K110" s="36">
        <f t="shared" si="15"/>
        <v>0.85</v>
      </c>
    </row>
    <row r="111" spans="1:11" ht="18" customHeight="1" thickBot="1">
      <c r="A111" s="80"/>
      <c r="B111" s="181">
        <v>71014</v>
      </c>
      <c r="C111" s="190" t="s">
        <v>122</v>
      </c>
      <c r="D111" s="199"/>
      <c r="E111" s="327">
        <f aca="true" t="shared" si="27" ref="E111:J111">SUM(E112:E113)</f>
        <v>125560</v>
      </c>
      <c r="F111" s="327">
        <f t="shared" si="27"/>
        <v>245000</v>
      </c>
      <c r="G111" s="327">
        <f t="shared" si="27"/>
        <v>133914</v>
      </c>
      <c r="H111" s="327">
        <f t="shared" si="27"/>
        <v>113914</v>
      </c>
      <c r="I111" s="327">
        <f t="shared" si="27"/>
        <v>0</v>
      </c>
      <c r="J111" s="353">
        <f t="shared" si="27"/>
        <v>20000</v>
      </c>
      <c r="K111" s="36">
        <f t="shared" si="15"/>
        <v>1.0665339280025485</v>
      </c>
    </row>
    <row r="112" spans="1:11" ht="13.5" thickBot="1">
      <c r="A112" s="44"/>
      <c r="B112" s="58"/>
      <c r="C112" s="99" t="s">
        <v>123</v>
      </c>
      <c r="D112" s="206">
        <v>4300</v>
      </c>
      <c r="E112" s="340">
        <v>20000</v>
      </c>
      <c r="F112" s="341">
        <v>30000</v>
      </c>
      <c r="G112" s="341">
        <f>SUM(H112:J112)</f>
        <v>20000</v>
      </c>
      <c r="H112" s="341"/>
      <c r="I112" s="341"/>
      <c r="J112" s="379">
        <v>20000</v>
      </c>
      <c r="K112" s="36">
        <f t="shared" si="15"/>
        <v>1</v>
      </c>
    </row>
    <row r="113" spans="1:11" ht="13.5" thickBot="1">
      <c r="A113" s="44"/>
      <c r="B113" s="58"/>
      <c r="C113" s="106" t="s">
        <v>287</v>
      </c>
      <c r="D113" s="207">
        <v>4300</v>
      </c>
      <c r="E113" s="361">
        <v>105560</v>
      </c>
      <c r="F113" s="364">
        <v>215000</v>
      </c>
      <c r="G113" s="341">
        <f>SUM(H113:J113)</f>
        <v>113914</v>
      </c>
      <c r="H113" s="364">
        <v>113914</v>
      </c>
      <c r="I113" s="364"/>
      <c r="J113" s="488"/>
      <c r="K113" s="36">
        <f t="shared" si="15"/>
        <v>1.0791398256915499</v>
      </c>
    </row>
    <row r="114" spans="1:11" ht="18" customHeight="1" thickBot="1">
      <c r="A114" s="80"/>
      <c r="B114" s="181">
        <v>71015</v>
      </c>
      <c r="C114" s="190" t="s">
        <v>124</v>
      </c>
      <c r="D114" s="199"/>
      <c r="E114" s="327">
        <f aca="true" t="shared" si="28" ref="E114:J114">SUM(E115:E129)</f>
        <v>206000</v>
      </c>
      <c r="F114" s="327">
        <f t="shared" si="28"/>
        <v>192000</v>
      </c>
      <c r="G114" s="327">
        <f t="shared" si="28"/>
        <v>192000</v>
      </c>
      <c r="H114" s="327">
        <f t="shared" si="28"/>
        <v>0</v>
      </c>
      <c r="I114" s="327">
        <f t="shared" si="28"/>
        <v>0</v>
      </c>
      <c r="J114" s="327">
        <f t="shared" si="28"/>
        <v>192000</v>
      </c>
      <c r="K114" s="36">
        <f t="shared" si="15"/>
        <v>0.9320388349514563</v>
      </c>
    </row>
    <row r="115" spans="1:11" ht="13.5" thickBot="1">
      <c r="A115" s="44"/>
      <c r="B115" s="58"/>
      <c r="C115" s="99" t="s">
        <v>77</v>
      </c>
      <c r="D115" s="206">
        <v>4010</v>
      </c>
      <c r="E115" s="340">
        <v>42000</v>
      </c>
      <c r="F115" s="341">
        <v>45400</v>
      </c>
      <c r="G115" s="341">
        <f>SUM(H115:J115)</f>
        <v>45400</v>
      </c>
      <c r="H115" s="341" t="s">
        <v>185</v>
      </c>
      <c r="I115" s="341"/>
      <c r="J115" s="379">
        <v>45400</v>
      </c>
      <c r="K115" s="36">
        <f t="shared" si="15"/>
        <v>1.0809523809523809</v>
      </c>
    </row>
    <row r="116" spans="1:11" ht="13.5" thickBot="1">
      <c r="A116" s="44"/>
      <c r="B116" s="58"/>
      <c r="C116" s="97" t="s">
        <v>125</v>
      </c>
      <c r="D116" s="145">
        <v>4020</v>
      </c>
      <c r="E116" s="345">
        <v>86000</v>
      </c>
      <c r="F116" s="356">
        <v>90500</v>
      </c>
      <c r="G116" s="341">
        <f>SUM(H116:J116)</f>
        <v>90500</v>
      </c>
      <c r="H116" s="356"/>
      <c r="I116" s="356"/>
      <c r="J116" s="375">
        <v>90500</v>
      </c>
      <c r="K116" s="36">
        <f t="shared" si="15"/>
        <v>1.052325581395349</v>
      </c>
    </row>
    <row r="117" spans="1:11" ht="13.5" thickBot="1">
      <c r="A117" s="44"/>
      <c r="B117" s="58"/>
      <c r="C117" s="97" t="s">
        <v>24</v>
      </c>
      <c r="D117" s="145">
        <v>4040</v>
      </c>
      <c r="E117" s="345">
        <v>9446</v>
      </c>
      <c r="F117" s="356">
        <v>12000</v>
      </c>
      <c r="G117" s="341">
        <f>SUM(H117:J117)</f>
        <v>12000</v>
      </c>
      <c r="H117" s="356"/>
      <c r="I117" s="356"/>
      <c r="J117" s="375">
        <v>12000</v>
      </c>
      <c r="K117" s="36">
        <f t="shared" si="15"/>
        <v>1.270378996400593</v>
      </c>
    </row>
    <row r="118" spans="1:11" ht="13.5" thickBot="1">
      <c r="A118" s="44"/>
      <c r="B118" s="58"/>
      <c r="C118" s="97" t="s">
        <v>79</v>
      </c>
      <c r="D118" s="145">
        <v>4110</v>
      </c>
      <c r="E118" s="345">
        <v>23197</v>
      </c>
      <c r="F118" s="356">
        <v>27400</v>
      </c>
      <c r="G118" s="341">
        <f aca="true" t="shared" si="29" ref="G118:G129">SUM(H118:J118)</f>
        <v>27400</v>
      </c>
      <c r="H118" s="356"/>
      <c r="I118" s="356"/>
      <c r="J118" s="375">
        <v>27400</v>
      </c>
      <c r="K118" s="36">
        <f t="shared" si="15"/>
        <v>1.1811872224856663</v>
      </c>
    </row>
    <row r="119" spans="1:11" ht="13.5" thickBot="1">
      <c r="A119" s="44"/>
      <c r="B119" s="58"/>
      <c r="C119" s="97" t="s">
        <v>137</v>
      </c>
      <c r="D119" s="145">
        <v>4120</v>
      </c>
      <c r="E119" s="345">
        <v>3300</v>
      </c>
      <c r="F119" s="356">
        <v>3600</v>
      </c>
      <c r="G119" s="341">
        <f t="shared" si="29"/>
        <v>3600</v>
      </c>
      <c r="H119" s="356"/>
      <c r="I119" s="356"/>
      <c r="J119" s="375">
        <v>3600</v>
      </c>
      <c r="K119" s="36">
        <f t="shared" si="15"/>
        <v>1.0909090909090908</v>
      </c>
    </row>
    <row r="120" spans="1:11" ht="13.5" thickBot="1">
      <c r="A120" s="44"/>
      <c r="B120" s="58"/>
      <c r="C120" s="97" t="s">
        <v>117</v>
      </c>
      <c r="D120" s="145">
        <v>4210</v>
      </c>
      <c r="E120" s="345">
        <v>27700</v>
      </c>
      <c r="F120" s="356">
        <v>1300</v>
      </c>
      <c r="G120" s="341">
        <f t="shared" si="29"/>
        <v>1300</v>
      </c>
      <c r="H120" s="356"/>
      <c r="I120" s="356"/>
      <c r="J120" s="375">
        <v>1300</v>
      </c>
      <c r="K120" s="36">
        <f t="shared" si="15"/>
        <v>0.04693140794223827</v>
      </c>
    </row>
    <row r="121" spans="1:11" ht="13.5" thickBot="1">
      <c r="A121" s="44"/>
      <c r="B121" s="58"/>
      <c r="C121" s="97" t="s">
        <v>83</v>
      </c>
      <c r="D121" s="145">
        <v>4300</v>
      </c>
      <c r="E121" s="345">
        <v>3500</v>
      </c>
      <c r="F121" s="356">
        <v>1200</v>
      </c>
      <c r="G121" s="341">
        <f t="shared" si="29"/>
        <v>1200</v>
      </c>
      <c r="H121" s="356"/>
      <c r="I121" s="356"/>
      <c r="J121" s="375">
        <v>1200</v>
      </c>
      <c r="K121" s="36">
        <f t="shared" si="15"/>
        <v>0.34285714285714286</v>
      </c>
    </row>
    <row r="122" spans="1:11" ht="13.5" thickBot="1">
      <c r="A122" s="44"/>
      <c r="B122" s="58"/>
      <c r="C122" s="97" t="s">
        <v>84</v>
      </c>
      <c r="D122" s="145">
        <v>4410</v>
      </c>
      <c r="E122" s="345">
        <v>2500</v>
      </c>
      <c r="F122" s="356">
        <v>300</v>
      </c>
      <c r="G122" s="341">
        <f t="shared" si="29"/>
        <v>300</v>
      </c>
      <c r="H122" s="356"/>
      <c r="I122" s="356"/>
      <c r="J122" s="375">
        <v>300</v>
      </c>
      <c r="K122" s="36">
        <f t="shared" si="15"/>
        <v>0.12</v>
      </c>
    </row>
    <row r="123" spans="1:11" ht="13.5" thickBot="1">
      <c r="A123" s="44"/>
      <c r="B123" s="58"/>
      <c r="C123" s="97" t="s">
        <v>86</v>
      </c>
      <c r="D123" s="145">
        <v>4440</v>
      </c>
      <c r="E123" s="345">
        <v>3057</v>
      </c>
      <c r="F123" s="356">
        <v>3400</v>
      </c>
      <c r="G123" s="341">
        <f t="shared" si="29"/>
        <v>3400</v>
      </c>
      <c r="H123" s="356"/>
      <c r="I123" s="356"/>
      <c r="J123" s="375">
        <v>3400</v>
      </c>
      <c r="K123" s="36">
        <f t="shared" si="15"/>
        <v>1.1122015047432123</v>
      </c>
    </row>
    <row r="124" spans="1:11" ht="13.5" thickBot="1">
      <c r="A124" s="44"/>
      <c r="B124" s="58"/>
      <c r="C124" s="97" t="s">
        <v>85</v>
      </c>
      <c r="D124" s="145">
        <v>4430</v>
      </c>
      <c r="E124" s="345">
        <v>5000</v>
      </c>
      <c r="F124" s="356">
        <v>1600</v>
      </c>
      <c r="G124" s="356">
        <f t="shared" si="29"/>
        <v>1600</v>
      </c>
      <c r="H124" s="356"/>
      <c r="I124" s="356"/>
      <c r="J124" s="375">
        <v>1600</v>
      </c>
      <c r="K124" s="36">
        <f t="shared" si="15"/>
        <v>0.32</v>
      </c>
    </row>
    <row r="125" spans="1:11" ht="13.5" thickBot="1">
      <c r="A125" s="44"/>
      <c r="B125" s="58"/>
      <c r="C125" s="97" t="s">
        <v>411</v>
      </c>
      <c r="D125" s="145">
        <v>4360</v>
      </c>
      <c r="E125" s="345"/>
      <c r="F125" s="356">
        <v>800</v>
      </c>
      <c r="G125" s="356">
        <f t="shared" si="29"/>
        <v>800</v>
      </c>
      <c r="H125" s="356"/>
      <c r="I125" s="356"/>
      <c r="J125" s="356">
        <v>800</v>
      </c>
      <c r="K125" s="36"/>
    </row>
    <row r="126" spans="1:11" ht="24.75" thickBot="1">
      <c r="A126" s="44"/>
      <c r="B126" s="58"/>
      <c r="C126" s="97" t="s">
        <v>415</v>
      </c>
      <c r="D126" s="145">
        <v>4750</v>
      </c>
      <c r="E126" s="345"/>
      <c r="F126" s="356">
        <v>100</v>
      </c>
      <c r="G126" s="356">
        <f t="shared" si="29"/>
        <v>100</v>
      </c>
      <c r="H126" s="356"/>
      <c r="I126" s="356"/>
      <c r="J126" s="356">
        <v>100</v>
      </c>
      <c r="K126" s="36"/>
    </row>
    <row r="127" spans="1:11" ht="24.75" thickBot="1">
      <c r="A127" s="44"/>
      <c r="B127" s="58"/>
      <c r="C127" s="97" t="s">
        <v>414</v>
      </c>
      <c r="D127" s="145">
        <v>4740</v>
      </c>
      <c r="E127" s="345"/>
      <c r="F127" s="356">
        <v>200</v>
      </c>
      <c r="G127" s="356">
        <f t="shared" si="29"/>
        <v>200</v>
      </c>
      <c r="H127" s="356"/>
      <c r="I127" s="356"/>
      <c r="J127" s="356">
        <v>200</v>
      </c>
      <c r="K127" s="36"/>
    </row>
    <row r="128" spans="1:11" ht="13.5" thickBot="1">
      <c r="A128" s="44"/>
      <c r="B128" s="58"/>
      <c r="C128" s="97" t="s">
        <v>326</v>
      </c>
      <c r="D128" s="145">
        <v>4280</v>
      </c>
      <c r="E128" s="345">
        <v>300</v>
      </c>
      <c r="F128" s="356">
        <v>200</v>
      </c>
      <c r="G128" s="356">
        <f t="shared" si="29"/>
        <v>200</v>
      </c>
      <c r="H128" s="356"/>
      <c r="I128" s="356"/>
      <c r="J128" s="356">
        <v>200</v>
      </c>
      <c r="K128" s="36">
        <f t="shared" si="15"/>
        <v>0.6666666666666666</v>
      </c>
    </row>
    <row r="129" spans="1:11" ht="15.75" customHeight="1" thickBot="1">
      <c r="A129" s="44"/>
      <c r="B129" s="58"/>
      <c r="C129" s="490" t="s">
        <v>484</v>
      </c>
      <c r="D129" s="491" t="s">
        <v>483</v>
      </c>
      <c r="E129" s="330"/>
      <c r="F129" s="335">
        <v>4000</v>
      </c>
      <c r="G129" s="335">
        <f t="shared" si="29"/>
        <v>4000</v>
      </c>
      <c r="H129" s="335"/>
      <c r="I129" s="335"/>
      <c r="J129" s="380">
        <v>4000</v>
      </c>
      <c r="K129" s="36"/>
    </row>
    <row r="130" spans="1:11" ht="27.75" customHeight="1" thickBot="1">
      <c r="A130" s="44"/>
      <c r="B130" s="179" t="s">
        <v>344</v>
      </c>
      <c r="C130" s="188" t="s">
        <v>345</v>
      </c>
      <c r="D130" s="201"/>
      <c r="E130" s="327">
        <f aca="true" t="shared" si="30" ref="E130:J130">SUM(E131:E132)</f>
        <v>45000</v>
      </c>
      <c r="F130" s="327">
        <f t="shared" si="30"/>
        <v>5500</v>
      </c>
      <c r="G130" s="327">
        <f t="shared" si="30"/>
        <v>5500</v>
      </c>
      <c r="H130" s="327">
        <f t="shared" si="30"/>
        <v>0</v>
      </c>
      <c r="I130" s="327">
        <f t="shared" si="30"/>
        <v>0</v>
      </c>
      <c r="J130" s="327">
        <f t="shared" si="30"/>
        <v>5500</v>
      </c>
      <c r="K130" s="36">
        <f t="shared" si="15"/>
        <v>0.12222222222222222</v>
      </c>
    </row>
    <row r="131" spans="1:11" ht="18.75" customHeight="1" thickBot="1">
      <c r="A131" s="44"/>
      <c r="B131" s="312"/>
      <c r="C131" s="280" t="s">
        <v>298</v>
      </c>
      <c r="D131" s="311">
        <v>4170</v>
      </c>
      <c r="E131" s="381">
        <v>18785</v>
      </c>
      <c r="F131" s="381"/>
      <c r="G131" s="413">
        <f>SUM(H131:J131)</f>
        <v>0</v>
      </c>
      <c r="H131" s="381"/>
      <c r="I131" s="381"/>
      <c r="J131" s="381"/>
      <c r="K131" s="36">
        <f t="shared" si="15"/>
        <v>0</v>
      </c>
    </row>
    <row r="132" spans="1:11" ht="12.75" customHeight="1" thickBot="1">
      <c r="A132" s="44"/>
      <c r="B132" s="58"/>
      <c r="C132" s="236" t="s">
        <v>83</v>
      </c>
      <c r="D132" s="80">
        <v>4300</v>
      </c>
      <c r="E132" s="330">
        <v>26215</v>
      </c>
      <c r="F132" s="335">
        <v>5500</v>
      </c>
      <c r="G132" s="335">
        <f>SUM(H132:J132)</f>
        <v>5500</v>
      </c>
      <c r="H132" s="335"/>
      <c r="I132" s="335"/>
      <c r="J132" s="380">
        <v>5500</v>
      </c>
      <c r="K132" s="36">
        <f t="shared" si="15"/>
        <v>0.2098035475872592</v>
      </c>
    </row>
    <row r="133" spans="1:11" ht="21" customHeight="1" thickBot="1">
      <c r="A133" s="37">
        <v>750</v>
      </c>
      <c r="B133" s="31"/>
      <c r="C133" s="186" t="s">
        <v>135</v>
      </c>
      <c r="D133" s="37"/>
      <c r="E133" s="324">
        <f aca="true" t="shared" si="31" ref="E133:J133">SUM(E134+E145+E157+E165+E196+E202+E222)</f>
        <v>13167872</v>
      </c>
      <c r="F133" s="324">
        <f t="shared" si="31"/>
        <v>14940228</v>
      </c>
      <c r="G133" s="324">
        <f t="shared" si="31"/>
        <v>14767082</v>
      </c>
      <c r="H133" s="324">
        <f t="shared" si="31"/>
        <v>13017587</v>
      </c>
      <c r="I133" s="324">
        <f t="shared" si="31"/>
        <v>1056395</v>
      </c>
      <c r="J133" s="368">
        <f t="shared" si="31"/>
        <v>693100</v>
      </c>
      <c r="K133" s="36">
        <f t="shared" si="15"/>
        <v>1.1214478694811127</v>
      </c>
    </row>
    <row r="134" spans="1:11" ht="18" customHeight="1" thickBot="1">
      <c r="A134" s="79"/>
      <c r="B134" s="180">
        <v>75011</v>
      </c>
      <c r="C134" s="189" t="s">
        <v>136</v>
      </c>
      <c r="D134" s="198"/>
      <c r="E134" s="382">
        <f aca="true" t="shared" si="32" ref="E134:J134">SUM(E135:E144)</f>
        <v>809447</v>
      </c>
      <c r="F134" s="382">
        <f t="shared" si="32"/>
        <v>917717</v>
      </c>
      <c r="G134" s="382">
        <f t="shared" si="32"/>
        <v>908471</v>
      </c>
      <c r="H134" s="382">
        <f t="shared" si="32"/>
        <v>240371</v>
      </c>
      <c r="I134" s="382">
        <f t="shared" si="32"/>
        <v>0</v>
      </c>
      <c r="J134" s="383">
        <f t="shared" si="32"/>
        <v>668100</v>
      </c>
      <c r="K134" s="36">
        <f t="shared" si="15"/>
        <v>1.122335372173842</v>
      </c>
    </row>
    <row r="135" spans="1:11" ht="13.5" thickBot="1">
      <c r="A135" s="44"/>
      <c r="B135" s="58"/>
      <c r="C135" s="99" t="s">
        <v>13</v>
      </c>
      <c r="D135" s="206">
        <v>3020</v>
      </c>
      <c r="E135" s="340">
        <v>2402</v>
      </c>
      <c r="F135" s="351"/>
      <c r="G135" s="351">
        <f>SUM(H135:J135)</f>
        <v>0</v>
      </c>
      <c r="H135" s="351"/>
      <c r="I135" s="351"/>
      <c r="J135" s="342"/>
      <c r="K135" s="36">
        <f t="shared" si="15"/>
        <v>0</v>
      </c>
    </row>
    <row r="136" spans="1:11" ht="13.5" thickBot="1">
      <c r="A136" s="44"/>
      <c r="B136" s="58"/>
      <c r="C136" s="97" t="s">
        <v>77</v>
      </c>
      <c r="D136" s="145">
        <v>4010</v>
      </c>
      <c r="E136" s="345">
        <v>569414</v>
      </c>
      <c r="F136" s="356">
        <v>668995</v>
      </c>
      <c r="G136" s="341">
        <f>SUM(H136:J136)</f>
        <v>666995</v>
      </c>
      <c r="H136" s="356">
        <v>189257</v>
      </c>
      <c r="I136" s="346"/>
      <c r="J136" s="347">
        <v>477738</v>
      </c>
      <c r="K136" s="36">
        <f t="shared" si="15"/>
        <v>1.1713709181720153</v>
      </c>
    </row>
    <row r="137" spans="1:11" ht="13.5" thickBot="1">
      <c r="A137" s="44"/>
      <c r="B137" s="58"/>
      <c r="C137" s="97" t="s">
        <v>24</v>
      </c>
      <c r="D137" s="145">
        <v>4040</v>
      </c>
      <c r="E137" s="345">
        <v>51039</v>
      </c>
      <c r="F137" s="356">
        <v>46112</v>
      </c>
      <c r="G137" s="341">
        <f aca="true" t="shared" si="33" ref="G137:G144">SUM(H137:J137)</f>
        <v>46112</v>
      </c>
      <c r="H137" s="356">
        <v>2721</v>
      </c>
      <c r="I137" s="346"/>
      <c r="J137" s="347">
        <v>43391</v>
      </c>
      <c r="K137" s="36">
        <f t="shared" si="15"/>
        <v>0.9034659769979819</v>
      </c>
    </row>
    <row r="138" spans="1:11" ht="13.5" thickBot="1">
      <c r="A138" s="44"/>
      <c r="B138" s="58"/>
      <c r="C138" s="97" t="s">
        <v>79</v>
      </c>
      <c r="D138" s="145">
        <v>4110</v>
      </c>
      <c r="E138" s="345">
        <v>104934</v>
      </c>
      <c r="F138" s="356">
        <v>115815</v>
      </c>
      <c r="G138" s="341">
        <f t="shared" si="33"/>
        <v>115815</v>
      </c>
      <c r="H138" s="356">
        <v>27622</v>
      </c>
      <c r="I138" s="346"/>
      <c r="J138" s="347">
        <v>88193</v>
      </c>
      <c r="K138" s="36">
        <f t="shared" si="15"/>
        <v>1.1036937503573674</v>
      </c>
    </row>
    <row r="139" spans="1:11" ht="13.5" thickBot="1">
      <c r="A139" s="44"/>
      <c r="B139" s="58"/>
      <c r="C139" s="97" t="s">
        <v>137</v>
      </c>
      <c r="D139" s="145">
        <v>4120</v>
      </c>
      <c r="E139" s="345">
        <v>14183</v>
      </c>
      <c r="F139" s="356">
        <v>16326</v>
      </c>
      <c r="G139" s="341">
        <f t="shared" si="33"/>
        <v>16326</v>
      </c>
      <c r="H139" s="356">
        <v>4664</v>
      </c>
      <c r="I139" s="346"/>
      <c r="J139" s="347">
        <v>11662</v>
      </c>
      <c r="K139" s="36">
        <f t="shared" si="15"/>
        <v>1.1510963829937249</v>
      </c>
    </row>
    <row r="140" spans="1:11" ht="13.5" thickBot="1">
      <c r="A140" s="44"/>
      <c r="B140" s="58"/>
      <c r="C140" s="97" t="s">
        <v>80</v>
      </c>
      <c r="D140" s="145">
        <v>4210</v>
      </c>
      <c r="E140" s="345">
        <v>25213</v>
      </c>
      <c r="F140" s="356">
        <v>25624</v>
      </c>
      <c r="G140" s="341">
        <f t="shared" si="33"/>
        <v>25624</v>
      </c>
      <c r="H140" s="356">
        <v>9391</v>
      </c>
      <c r="I140" s="346"/>
      <c r="J140" s="347">
        <v>16233</v>
      </c>
      <c r="K140" s="36">
        <f t="shared" si="15"/>
        <v>1.0163011145044223</v>
      </c>
    </row>
    <row r="141" spans="1:11" ht="13.5" thickBot="1">
      <c r="A141" s="44"/>
      <c r="B141" s="58"/>
      <c r="C141" s="97" t="s">
        <v>83</v>
      </c>
      <c r="D141" s="145">
        <v>4300</v>
      </c>
      <c r="E141" s="345">
        <v>21121</v>
      </c>
      <c r="F141" s="356">
        <v>20946</v>
      </c>
      <c r="G141" s="341">
        <f t="shared" si="33"/>
        <v>20946</v>
      </c>
      <c r="H141" s="356">
        <v>3216</v>
      </c>
      <c r="I141" s="346"/>
      <c r="J141" s="347">
        <v>17730</v>
      </c>
      <c r="K141" s="36">
        <f t="shared" si="15"/>
        <v>0.9917144074617679</v>
      </c>
    </row>
    <row r="142" spans="1:11" ht="13.5" thickBot="1">
      <c r="A142" s="44"/>
      <c r="B142" s="58"/>
      <c r="C142" s="97" t="s">
        <v>84</v>
      </c>
      <c r="D142" s="145">
        <v>4410</v>
      </c>
      <c r="E142" s="345">
        <v>3891</v>
      </c>
      <c r="F142" s="356">
        <v>6606</v>
      </c>
      <c r="G142" s="341">
        <f t="shared" si="33"/>
        <v>4034</v>
      </c>
      <c r="H142" s="356">
        <v>1500</v>
      </c>
      <c r="I142" s="346"/>
      <c r="J142" s="347">
        <v>2534</v>
      </c>
      <c r="K142" s="36">
        <f aca="true" t="shared" si="34" ref="K142:K195">G142/E142</f>
        <v>1.036751477769211</v>
      </c>
    </row>
    <row r="143" spans="1:11" ht="13.5" thickBot="1">
      <c r="A143" s="44"/>
      <c r="B143" s="58"/>
      <c r="C143" s="97" t="s">
        <v>86</v>
      </c>
      <c r="D143" s="145">
        <v>4440</v>
      </c>
      <c r="E143" s="345">
        <v>12250</v>
      </c>
      <c r="F143" s="356">
        <v>12293</v>
      </c>
      <c r="G143" s="341">
        <f t="shared" si="33"/>
        <v>12619</v>
      </c>
      <c r="H143" s="356">
        <v>2000</v>
      </c>
      <c r="I143" s="346"/>
      <c r="J143" s="347">
        <v>10619</v>
      </c>
      <c r="K143" s="36">
        <f t="shared" si="34"/>
        <v>1.030122448979592</v>
      </c>
    </row>
    <row r="144" spans="1:11" ht="24.75" thickBot="1">
      <c r="A144" s="44"/>
      <c r="B144" s="58"/>
      <c r="C144" s="97" t="s">
        <v>385</v>
      </c>
      <c r="D144" s="145">
        <v>6060</v>
      </c>
      <c r="E144" s="345">
        <v>5000</v>
      </c>
      <c r="F144" s="356">
        <v>5000</v>
      </c>
      <c r="G144" s="341">
        <f t="shared" si="33"/>
        <v>0</v>
      </c>
      <c r="H144" s="356"/>
      <c r="I144" s="346"/>
      <c r="J144" s="347"/>
      <c r="K144" s="36">
        <f t="shared" si="34"/>
        <v>0</v>
      </c>
    </row>
    <row r="145" spans="1:11" ht="18" customHeight="1" thickBot="1">
      <c r="A145" s="79"/>
      <c r="B145" s="181">
        <v>75020</v>
      </c>
      <c r="C145" s="190" t="s">
        <v>139</v>
      </c>
      <c r="D145" s="199"/>
      <c r="E145" s="384">
        <f aca="true" t="shared" si="35" ref="E145:J145">SUM(E146:E156)</f>
        <v>2660258</v>
      </c>
      <c r="F145" s="384">
        <f t="shared" si="35"/>
        <v>2686723</v>
      </c>
      <c r="G145" s="384">
        <f t="shared" si="35"/>
        <v>2686723</v>
      </c>
      <c r="H145" s="384">
        <f t="shared" si="35"/>
        <v>1682062</v>
      </c>
      <c r="I145" s="384">
        <f t="shared" si="35"/>
        <v>1004661</v>
      </c>
      <c r="J145" s="385">
        <f t="shared" si="35"/>
        <v>0</v>
      </c>
      <c r="K145" s="36">
        <f t="shared" si="34"/>
        <v>1.0099482832116284</v>
      </c>
    </row>
    <row r="146" spans="1:11" ht="13.5" thickBot="1">
      <c r="A146" s="44"/>
      <c r="B146" s="58"/>
      <c r="C146" s="99" t="s">
        <v>77</v>
      </c>
      <c r="D146" s="206">
        <v>4010</v>
      </c>
      <c r="E146" s="340">
        <v>893865</v>
      </c>
      <c r="F146" s="341">
        <v>931641</v>
      </c>
      <c r="G146" s="356">
        <f aca="true" t="shared" si="36" ref="G146:G155">SUM(H146:J146)</f>
        <v>931641</v>
      </c>
      <c r="H146" s="341">
        <v>931641</v>
      </c>
      <c r="I146" s="351"/>
      <c r="J146" s="342"/>
      <c r="K146" s="36">
        <f t="shared" si="34"/>
        <v>1.0422614153143932</v>
      </c>
    </row>
    <row r="147" spans="1:11" ht="13.5" thickBot="1">
      <c r="A147" s="44"/>
      <c r="B147" s="58"/>
      <c r="C147" s="97" t="s">
        <v>24</v>
      </c>
      <c r="D147" s="145">
        <v>4040</v>
      </c>
      <c r="E147" s="345">
        <v>64715</v>
      </c>
      <c r="F147" s="356">
        <v>67929</v>
      </c>
      <c r="G147" s="356">
        <f t="shared" si="36"/>
        <v>67929</v>
      </c>
      <c r="H147" s="356">
        <v>67929</v>
      </c>
      <c r="I147" s="346"/>
      <c r="J147" s="347"/>
      <c r="K147" s="36">
        <f t="shared" si="34"/>
        <v>1.04966391099436</v>
      </c>
    </row>
    <row r="148" spans="1:11" ht="13.5" thickBot="1">
      <c r="A148" s="44"/>
      <c r="B148" s="58"/>
      <c r="C148" s="97" t="s">
        <v>79</v>
      </c>
      <c r="D148" s="145">
        <v>4110</v>
      </c>
      <c r="E148" s="345">
        <v>150828</v>
      </c>
      <c r="F148" s="356">
        <v>155653</v>
      </c>
      <c r="G148" s="356">
        <f t="shared" si="36"/>
        <v>155653</v>
      </c>
      <c r="H148" s="356">
        <v>155653</v>
      </c>
      <c r="I148" s="346"/>
      <c r="J148" s="347"/>
      <c r="K148" s="36">
        <f t="shared" si="34"/>
        <v>1.0319900814172436</v>
      </c>
    </row>
    <row r="149" spans="1:11" ht="13.5" thickBot="1">
      <c r="A149" s="44"/>
      <c r="B149" s="58"/>
      <c r="C149" s="97" t="s">
        <v>137</v>
      </c>
      <c r="D149" s="145">
        <v>4120</v>
      </c>
      <c r="E149" s="345">
        <v>21447</v>
      </c>
      <c r="F149" s="356">
        <v>21941</v>
      </c>
      <c r="G149" s="356">
        <f t="shared" si="36"/>
        <v>21941</v>
      </c>
      <c r="H149" s="356">
        <v>21941</v>
      </c>
      <c r="I149" s="346"/>
      <c r="J149" s="347"/>
      <c r="K149" s="36">
        <f t="shared" si="34"/>
        <v>1.0230335245022615</v>
      </c>
    </row>
    <row r="150" spans="1:11" ht="13.5" thickBot="1">
      <c r="A150" s="44"/>
      <c r="B150" s="58"/>
      <c r="C150" s="97" t="s">
        <v>80</v>
      </c>
      <c r="D150" s="145">
        <v>4210</v>
      </c>
      <c r="E150" s="345">
        <v>33085</v>
      </c>
      <c r="F150" s="356">
        <v>300000</v>
      </c>
      <c r="G150" s="356">
        <f t="shared" si="36"/>
        <v>300000</v>
      </c>
      <c r="H150" s="356">
        <v>300000</v>
      </c>
      <c r="I150" s="346"/>
      <c r="J150" s="347"/>
      <c r="K150" s="36">
        <f t="shared" si="34"/>
        <v>9.067553271875472</v>
      </c>
    </row>
    <row r="151" spans="1:11" ht="13.5" thickBot="1">
      <c r="A151" s="44"/>
      <c r="B151" s="58"/>
      <c r="C151" s="97" t="s">
        <v>83</v>
      </c>
      <c r="D151" s="145">
        <v>4300</v>
      </c>
      <c r="E151" s="345">
        <v>545768</v>
      </c>
      <c r="F151" s="356">
        <v>180000</v>
      </c>
      <c r="G151" s="356">
        <f t="shared" si="36"/>
        <v>180000</v>
      </c>
      <c r="H151" s="356">
        <v>180000</v>
      </c>
      <c r="I151" s="346"/>
      <c r="J151" s="347"/>
      <c r="K151" s="36">
        <f t="shared" si="34"/>
        <v>0.32981046891719557</v>
      </c>
    </row>
    <row r="152" spans="1:11" ht="13.5" thickBot="1">
      <c r="A152" s="44"/>
      <c r="B152" s="58"/>
      <c r="C152" s="97" t="s">
        <v>140</v>
      </c>
      <c r="D152" s="145">
        <v>4410</v>
      </c>
      <c r="E152" s="345">
        <v>4560</v>
      </c>
      <c r="F152" s="346">
        <v>4060</v>
      </c>
      <c r="G152" s="346">
        <f t="shared" si="36"/>
        <v>4060</v>
      </c>
      <c r="H152" s="346">
        <v>4060</v>
      </c>
      <c r="I152" s="346"/>
      <c r="J152" s="347"/>
      <c r="K152" s="36">
        <f t="shared" si="34"/>
        <v>0.8903508771929824</v>
      </c>
    </row>
    <row r="153" spans="1:11" ht="13.5" thickBot="1">
      <c r="A153" s="44"/>
      <c r="B153" s="58"/>
      <c r="C153" s="97" t="s">
        <v>393</v>
      </c>
      <c r="D153" s="145">
        <v>4610</v>
      </c>
      <c r="E153" s="345">
        <v>500</v>
      </c>
      <c r="F153" s="346"/>
      <c r="G153" s="346"/>
      <c r="H153" s="346"/>
      <c r="I153" s="346"/>
      <c r="J153" s="347"/>
      <c r="K153" s="36">
        <f t="shared" si="34"/>
        <v>0</v>
      </c>
    </row>
    <row r="154" spans="1:11" ht="13.5" thickBot="1">
      <c r="A154" s="44"/>
      <c r="B154" s="58"/>
      <c r="C154" s="97" t="s">
        <v>86</v>
      </c>
      <c r="D154" s="145">
        <v>4440</v>
      </c>
      <c r="E154" s="345">
        <v>19870</v>
      </c>
      <c r="F154" s="346">
        <v>20838</v>
      </c>
      <c r="G154" s="346">
        <f t="shared" si="36"/>
        <v>20838</v>
      </c>
      <c r="H154" s="346">
        <v>20838</v>
      </c>
      <c r="I154" s="346"/>
      <c r="J154" s="347"/>
      <c r="K154" s="36">
        <f t="shared" si="34"/>
        <v>1.0487166582788123</v>
      </c>
    </row>
    <row r="155" spans="1:11" ht="36.75" thickBot="1">
      <c r="A155" s="44"/>
      <c r="B155" s="58"/>
      <c r="C155" s="253" t="s">
        <v>394</v>
      </c>
      <c r="D155" s="145">
        <v>2320</v>
      </c>
      <c r="E155" s="345">
        <v>924620</v>
      </c>
      <c r="F155" s="356">
        <v>1004661</v>
      </c>
      <c r="G155" s="356">
        <f t="shared" si="36"/>
        <v>1004661</v>
      </c>
      <c r="H155" s="356"/>
      <c r="I155" s="356">
        <v>1004661</v>
      </c>
      <c r="J155" s="347"/>
      <c r="K155" s="36">
        <f t="shared" si="34"/>
        <v>1.0865663732127793</v>
      </c>
    </row>
    <row r="156" spans="1:11" ht="13.5" thickBot="1">
      <c r="A156" s="44"/>
      <c r="B156" s="58"/>
      <c r="C156" s="99" t="s">
        <v>81</v>
      </c>
      <c r="D156" s="206">
        <v>4260</v>
      </c>
      <c r="E156" s="330">
        <v>1000</v>
      </c>
      <c r="F156" s="336"/>
      <c r="G156" s="336"/>
      <c r="H156" s="336"/>
      <c r="I156" s="336"/>
      <c r="J156" s="337"/>
      <c r="K156" s="36">
        <f t="shared" si="34"/>
        <v>0</v>
      </c>
    </row>
    <row r="157" spans="1:11" ht="18" customHeight="1" thickBot="1">
      <c r="A157" s="79"/>
      <c r="B157" s="181">
        <v>75022</v>
      </c>
      <c r="C157" s="190" t="s">
        <v>333</v>
      </c>
      <c r="D157" s="199"/>
      <c r="E157" s="384">
        <f aca="true" t="shared" si="37" ref="E157:J157">SUM(E158:E164)</f>
        <v>288384</v>
      </c>
      <c r="F157" s="384">
        <f t="shared" si="37"/>
        <v>293676</v>
      </c>
      <c r="G157" s="384">
        <f t="shared" si="37"/>
        <v>293676</v>
      </c>
      <c r="H157" s="384">
        <f t="shared" si="37"/>
        <v>293676</v>
      </c>
      <c r="I157" s="384">
        <f t="shared" si="37"/>
        <v>0</v>
      </c>
      <c r="J157" s="385">
        <f t="shared" si="37"/>
        <v>0</v>
      </c>
      <c r="K157" s="36">
        <f t="shared" si="34"/>
        <v>1.0183505326231692</v>
      </c>
    </row>
    <row r="158" spans="1:11" ht="13.5" thickBot="1">
      <c r="A158" s="44"/>
      <c r="B158" s="58"/>
      <c r="C158" s="99" t="s">
        <v>120</v>
      </c>
      <c r="D158" s="206">
        <v>3030</v>
      </c>
      <c r="E158" s="340">
        <v>268597</v>
      </c>
      <c r="F158" s="341">
        <v>273700</v>
      </c>
      <c r="G158" s="341">
        <f aca="true" t="shared" si="38" ref="G158:G164">SUM(H158:J158)</f>
        <v>273700</v>
      </c>
      <c r="H158" s="341">
        <v>273700</v>
      </c>
      <c r="I158" s="351"/>
      <c r="J158" s="342"/>
      <c r="K158" s="36">
        <f t="shared" si="34"/>
        <v>1.0189987229939277</v>
      </c>
    </row>
    <row r="159" spans="1:11" ht="13.5" thickBot="1">
      <c r="A159" s="44"/>
      <c r="B159" s="58"/>
      <c r="C159" s="97" t="s">
        <v>80</v>
      </c>
      <c r="D159" s="145">
        <v>4210</v>
      </c>
      <c r="E159" s="345">
        <v>7331</v>
      </c>
      <c r="F159" s="356">
        <v>7470</v>
      </c>
      <c r="G159" s="341">
        <f t="shared" si="38"/>
        <v>7470</v>
      </c>
      <c r="H159" s="356">
        <v>7470</v>
      </c>
      <c r="I159" s="346"/>
      <c r="J159" s="347"/>
      <c r="K159" s="36">
        <f t="shared" si="34"/>
        <v>1.0189605783658437</v>
      </c>
    </row>
    <row r="160" spans="1:11" ht="13.5" thickBot="1">
      <c r="A160" s="44"/>
      <c r="B160" s="58"/>
      <c r="C160" s="97" t="s">
        <v>83</v>
      </c>
      <c r="D160" s="145">
        <v>4300</v>
      </c>
      <c r="E160" s="345">
        <v>7634</v>
      </c>
      <c r="F160" s="356">
        <v>7779</v>
      </c>
      <c r="G160" s="341">
        <f t="shared" si="38"/>
        <v>7779</v>
      </c>
      <c r="H160" s="356">
        <v>7779</v>
      </c>
      <c r="I160" s="346"/>
      <c r="J160" s="347"/>
      <c r="K160" s="36">
        <f t="shared" si="34"/>
        <v>1.0189939743253864</v>
      </c>
    </row>
    <row r="161" spans="1:11" ht="13.5" thickBot="1">
      <c r="A161" s="44"/>
      <c r="B161" s="58"/>
      <c r="C161" s="106" t="s">
        <v>298</v>
      </c>
      <c r="D161" s="207">
        <v>4170</v>
      </c>
      <c r="E161" s="361">
        <v>1550</v>
      </c>
      <c r="F161" s="364">
        <v>1580</v>
      </c>
      <c r="G161" s="341">
        <f t="shared" si="38"/>
        <v>1580</v>
      </c>
      <c r="H161" s="364">
        <v>1580</v>
      </c>
      <c r="I161" s="365"/>
      <c r="J161" s="366"/>
      <c r="K161" s="36">
        <f t="shared" si="34"/>
        <v>1.0193548387096774</v>
      </c>
    </row>
    <row r="162" spans="1:11" ht="13.5" thickBot="1">
      <c r="A162" s="44"/>
      <c r="B162" s="58"/>
      <c r="C162" s="106" t="s">
        <v>81</v>
      </c>
      <c r="D162" s="207">
        <v>4260</v>
      </c>
      <c r="E162" s="361">
        <v>184</v>
      </c>
      <c r="F162" s="364"/>
      <c r="G162" s="341">
        <f t="shared" si="38"/>
        <v>0</v>
      </c>
      <c r="H162" s="364"/>
      <c r="I162" s="365"/>
      <c r="J162" s="366"/>
      <c r="K162" s="36">
        <f t="shared" si="34"/>
        <v>0</v>
      </c>
    </row>
    <row r="163" spans="1:11" ht="13.5" thickBot="1">
      <c r="A163" s="44"/>
      <c r="B163" s="58"/>
      <c r="C163" s="106" t="s">
        <v>393</v>
      </c>
      <c r="D163" s="207">
        <v>4610</v>
      </c>
      <c r="E163" s="361">
        <v>300</v>
      </c>
      <c r="F163" s="364">
        <v>306</v>
      </c>
      <c r="G163" s="341">
        <f t="shared" si="38"/>
        <v>306</v>
      </c>
      <c r="H163" s="364">
        <v>306</v>
      </c>
      <c r="I163" s="365"/>
      <c r="J163" s="366"/>
      <c r="K163" s="36">
        <f t="shared" si="34"/>
        <v>1.02</v>
      </c>
    </row>
    <row r="164" spans="1:11" ht="13.5" thickBot="1">
      <c r="A164" s="44"/>
      <c r="B164" s="58"/>
      <c r="C164" s="106" t="s">
        <v>140</v>
      </c>
      <c r="D164" s="207">
        <v>4410</v>
      </c>
      <c r="E164" s="361">
        <v>2788</v>
      </c>
      <c r="F164" s="364">
        <v>2841</v>
      </c>
      <c r="G164" s="341">
        <f t="shared" si="38"/>
        <v>2841</v>
      </c>
      <c r="H164" s="364">
        <v>2841</v>
      </c>
      <c r="I164" s="365"/>
      <c r="J164" s="366"/>
      <c r="K164" s="36">
        <f t="shared" si="34"/>
        <v>1.019010043041607</v>
      </c>
    </row>
    <row r="165" spans="1:11" ht="18" customHeight="1" thickBot="1">
      <c r="A165" s="79"/>
      <c r="B165" s="181">
        <v>75023</v>
      </c>
      <c r="C165" s="190" t="s">
        <v>276</v>
      </c>
      <c r="D165" s="199"/>
      <c r="E165" s="384">
        <f aca="true" t="shared" si="39" ref="E165:J165">SUM(E166:E195)</f>
        <v>8960909</v>
      </c>
      <c r="F165" s="384">
        <f t="shared" si="39"/>
        <v>10446018</v>
      </c>
      <c r="G165" s="384">
        <f t="shared" si="39"/>
        <v>10282118</v>
      </c>
      <c r="H165" s="384">
        <f t="shared" si="39"/>
        <v>10282118</v>
      </c>
      <c r="I165" s="384">
        <f t="shared" si="39"/>
        <v>0</v>
      </c>
      <c r="J165" s="385">
        <f t="shared" si="39"/>
        <v>0</v>
      </c>
      <c r="K165" s="36">
        <f t="shared" si="34"/>
        <v>1.147441403545109</v>
      </c>
    </row>
    <row r="166" spans="1:11" ht="13.5" thickBot="1">
      <c r="A166" s="44"/>
      <c r="B166" s="58"/>
      <c r="C166" s="99" t="s">
        <v>13</v>
      </c>
      <c r="D166" s="206">
        <v>3020</v>
      </c>
      <c r="E166" s="340"/>
      <c r="F166" s="351"/>
      <c r="G166" s="346">
        <f>SUM(H166:J166)</f>
        <v>0</v>
      </c>
      <c r="H166" s="351"/>
      <c r="I166" s="351"/>
      <c r="J166" s="342"/>
      <c r="K166" s="36"/>
    </row>
    <row r="167" spans="1:11" ht="13.5" thickBot="1">
      <c r="A167" s="44"/>
      <c r="B167" s="58"/>
      <c r="C167" s="97" t="s">
        <v>77</v>
      </c>
      <c r="D167" s="145">
        <v>4010</v>
      </c>
      <c r="E167" s="345">
        <v>5374725</v>
      </c>
      <c r="F167" s="356">
        <v>5943138</v>
      </c>
      <c r="G167" s="356">
        <f aca="true" t="shared" si="40" ref="G167:G195">SUM(H167:J167)</f>
        <v>5943138</v>
      </c>
      <c r="H167" s="356">
        <v>5943138</v>
      </c>
      <c r="I167" s="346"/>
      <c r="J167" s="347"/>
      <c r="K167" s="36">
        <f t="shared" si="34"/>
        <v>1.1057566666201526</v>
      </c>
    </row>
    <row r="168" spans="1:11" ht="13.5" thickBot="1">
      <c r="A168" s="44"/>
      <c r="B168" s="58"/>
      <c r="C168" s="97" t="s">
        <v>24</v>
      </c>
      <c r="D168" s="145">
        <v>4040</v>
      </c>
      <c r="E168" s="345">
        <v>371812</v>
      </c>
      <c r="F168" s="356">
        <v>405900</v>
      </c>
      <c r="G168" s="356">
        <f t="shared" si="40"/>
        <v>405900</v>
      </c>
      <c r="H168" s="356">
        <v>405900</v>
      </c>
      <c r="I168" s="346"/>
      <c r="J168" s="347"/>
      <c r="K168" s="36">
        <f t="shared" si="34"/>
        <v>1.0916807418803052</v>
      </c>
    </row>
    <row r="169" spans="1:11" ht="13.5" thickBot="1">
      <c r="A169" s="44"/>
      <c r="B169" s="58"/>
      <c r="C169" s="97" t="s">
        <v>79</v>
      </c>
      <c r="D169" s="145">
        <v>4110</v>
      </c>
      <c r="E169" s="345">
        <v>928615</v>
      </c>
      <c r="F169" s="356">
        <v>1036137</v>
      </c>
      <c r="G169" s="356">
        <f t="shared" si="40"/>
        <v>1036137</v>
      </c>
      <c r="H169" s="356">
        <v>1036137</v>
      </c>
      <c r="I169" s="346"/>
      <c r="J169" s="347"/>
      <c r="K169" s="36">
        <f t="shared" si="34"/>
        <v>1.1157874899716245</v>
      </c>
    </row>
    <row r="170" spans="1:11" ht="13.5" thickBot="1">
      <c r="A170" s="44"/>
      <c r="B170" s="58"/>
      <c r="C170" s="97" t="s">
        <v>137</v>
      </c>
      <c r="D170" s="145">
        <v>4120</v>
      </c>
      <c r="E170" s="345">
        <v>132043</v>
      </c>
      <c r="F170" s="356">
        <v>146060</v>
      </c>
      <c r="G170" s="356">
        <f t="shared" si="40"/>
        <v>146060</v>
      </c>
      <c r="H170" s="356">
        <v>146060</v>
      </c>
      <c r="I170" s="346"/>
      <c r="J170" s="347"/>
      <c r="K170" s="36">
        <f t="shared" si="34"/>
        <v>1.1061548132047894</v>
      </c>
    </row>
    <row r="171" spans="1:11" ht="13.5" thickBot="1">
      <c r="A171" s="44"/>
      <c r="B171" s="58"/>
      <c r="C171" s="97" t="s">
        <v>117</v>
      </c>
      <c r="D171" s="145">
        <v>4210</v>
      </c>
      <c r="E171" s="345">
        <v>219517</v>
      </c>
      <c r="F171" s="356">
        <v>272073</v>
      </c>
      <c r="G171" s="356">
        <f t="shared" si="40"/>
        <v>272073</v>
      </c>
      <c r="H171" s="356">
        <v>272073</v>
      </c>
      <c r="I171" s="346"/>
      <c r="J171" s="347"/>
      <c r="K171" s="36">
        <f t="shared" si="34"/>
        <v>1.2394165372157966</v>
      </c>
    </row>
    <row r="172" spans="1:11" ht="13.5" customHeight="1" thickBot="1">
      <c r="A172" s="44"/>
      <c r="B172" s="58"/>
      <c r="C172" s="97" t="s">
        <v>81</v>
      </c>
      <c r="D172" s="145">
        <v>4260</v>
      </c>
      <c r="E172" s="345">
        <v>142546</v>
      </c>
      <c r="F172" s="356">
        <v>162000</v>
      </c>
      <c r="G172" s="356">
        <f t="shared" si="40"/>
        <v>162000</v>
      </c>
      <c r="H172" s="356">
        <v>162000</v>
      </c>
      <c r="I172" s="346"/>
      <c r="J172" s="347"/>
      <c r="K172" s="36">
        <f t="shared" si="34"/>
        <v>1.136475243079427</v>
      </c>
    </row>
    <row r="173" spans="1:11" ht="24.75" thickBot="1">
      <c r="A173" s="44"/>
      <c r="B173" s="58"/>
      <c r="C173" s="97" t="s">
        <v>348</v>
      </c>
      <c r="D173" s="145">
        <v>4270</v>
      </c>
      <c r="E173" s="345">
        <v>123700</v>
      </c>
      <c r="F173" s="356">
        <v>100000</v>
      </c>
      <c r="G173" s="356">
        <f t="shared" si="40"/>
        <v>100000</v>
      </c>
      <c r="H173" s="356">
        <v>100000</v>
      </c>
      <c r="I173" s="346"/>
      <c r="J173" s="347"/>
      <c r="K173" s="36">
        <f t="shared" si="34"/>
        <v>0.8084074373484236</v>
      </c>
    </row>
    <row r="174" spans="1:11" ht="13.5" thickBot="1">
      <c r="A174" s="44"/>
      <c r="B174" s="58"/>
      <c r="C174" s="97" t="s">
        <v>298</v>
      </c>
      <c r="D174" s="145">
        <v>4170</v>
      </c>
      <c r="E174" s="345">
        <v>94900</v>
      </c>
      <c r="F174" s="356">
        <v>86000</v>
      </c>
      <c r="G174" s="356">
        <f t="shared" si="40"/>
        <v>86000</v>
      </c>
      <c r="H174" s="356">
        <v>86000</v>
      </c>
      <c r="I174" s="346"/>
      <c r="J174" s="347"/>
      <c r="K174" s="36">
        <f t="shared" si="34"/>
        <v>0.9062170706006323</v>
      </c>
    </row>
    <row r="175" spans="1:11" ht="13.5" thickBot="1">
      <c r="A175" s="44"/>
      <c r="B175" s="58"/>
      <c r="C175" s="97" t="s">
        <v>83</v>
      </c>
      <c r="D175" s="145">
        <v>4300</v>
      </c>
      <c r="E175" s="345">
        <v>511106</v>
      </c>
      <c r="F175" s="356">
        <v>527330</v>
      </c>
      <c r="G175" s="356">
        <f t="shared" si="40"/>
        <v>527330</v>
      </c>
      <c r="H175" s="356">
        <v>527330</v>
      </c>
      <c r="I175" s="346"/>
      <c r="J175" s="347"/>
      <c r="K175" s="36">
        <f t="shared" si="34"/>
        <v>1.0317429261249134</v>
      </c>
    </row>
    <row r="176" spans="1:11" ht="13.5" thickBot="1">
      <c r="A176" s="44"/>
      <c r="B176" s="58"/>
      <c r="C176" s="97" t="s">
        <v>140</v>
      </c>
      <c r="D176" s="145">
        <v>4410</v>
      </c>
      <c r="E176" s="345">
        <v>25380</v>
      </c>
      <c r="F176" s="356">
        <v>25000</v>
      </c>
      <c r="G176" s="356">
        <f t="shared" si="40"/>
        <v>25000</v>
      </c>
      <c r="H176" s="356">
        <v>25000</v>
      </c>
      <c r="I176" s="346"/>
      <c r="J176" s="347"/>
      <c r="K176" s="36">
        <f t="shared" si="34"/>
        <v>0.9850275807722616</v>
      </c>
    </row>
    <row r="177" spans="1:11" ht="13.5" thickBot="1">
      <c r="A177" s="44"/>
      <c r="B177" s="58"/>
      <c r="C177" s="97" t="s">
        <v>85</v>
      </c>
      <c r="D177" s="145">
        <v>4430</v>
      </c>
      <c r="E177" s="345">
        <v>31</v>
      </c>
      <c r="F177" s="346"/>
      <c r="G177" s="346"/>
      <c r="H177" s="346"/>
      <c r="I177" s="346"/>
      <c r="J177" s="347"/>
      <c r="K177" s="36">
        <f t="shared" si="34"/>
        <v>0</v>
      </c>
    </row>
    <row r="178" spans="1:11" ht="13.5" thickBot="1">
      <c r="A178" s="44"/>
      <c r="B178" s="58"/>
      <c r="C178" s="97" t="s">
        <v>86</v>
      </c>
      <c r="D178" s="145">
        <v>4440</v>
      </c>
      <c r="E178" s="345">
        <v>107760</v>
      </c>
      <c r="F178" s="356">
        <v>113680</v>
      </c>
      <c r="G178" s="356">
        <f t="shared" si="40"/>
        <v>113680</v>
      </c>
      <c r="H178" s="356">
        <v>113680</v>
      </c>
      <c r="I178" s="346"/>
      <c r="J178" s="347"/>
      <c r="K178" s="36">
        <f t="shared" si="34"/>
        <v>1.0549368968077208</v>
      </c>
    </row>
    <row r="179" spans="1:11" ht="13.5" thickBot="1">
      <c r="A179" s="44"/>
      <c r="B179" s="58"/>
      <c r="C179" s="97" t="s">
        <v>138</v>
      </c>
      <c r="D179" s="145">
        <v>4530</v>
      </c>
      <c r="E179" s="345">
        <v>3300</v>
      </c>
      <c r="F179" s="356">
        <v>3300</v>
      </c>
      <c r="G179" s="356">
        <f t="shared" si="40"/>
        <v>3300</v>
      </c>
      <c r="H179" s="356">
        <v>3300</v>
      </c>
      <c r="I179" s="346"/>
      <c r="J179" s="347"/>
      <c r="K179" s="36">
        <f t="shared" si="34"/>
        <v>1</v>
      </c>
    </row>
    <row r="180" spans="1:11" ht="13.5" thickBot="1">
      <c r="A180" s="44"/>
      <c r="B180" s="58"/>
      <c r="C180" s="97" t="s">
        <v>312</v>
      </c>
      <c r="D180" s="145">
        <v>4350</v>
      </c>
      <c r="E180" s="345">
        <v>7000</v>
      </c>
      <c r="F180" s="356">
        <v>7000</v>
      </c>
      <c r="G180" s="356">
        <f t="shared" si="40"/>
        <v>7000</v>
      </c>
      <c r="H180" s="356">
        <v>7000</v>
      </c>
      <c r="I180" s="346"/>
      <c r="J180" s="347"/>
      <c r="K180" s="36">
        <f t="shared" si="34"/>
        <v>1</v>
      </c>
    </row>
    <row r="181" spans="1:11" ht="13.5" thickBot="1">
      <c r="A181" s="44"/>
      <c r="B181" s="58"/>
      <c r="C181" s="97" t="s">
        <v>411</v>
      </c>
      <c r="D181" s="145">
        <v>4360</v>
      </c>
      <c r="E181" s="345"/>
      <c r="F181" s="356">
        <v>17500</v>
      </c>
      <c r="G181" s="356">
        <f t="shared" si="40"/>
        <v>17500</v>
      </c>
      <c r="H181" s="356">
        <v>17500</v>
      </c>
      <c r="I181" s="346"/>
      <c r="J181" s="347"/>
      <c r="K181" s="36"/>
    </row>
    <row r="182" spans="1:11" ht="13.5" thickBot="1">
      <c r="A182" s="44"/>
      <c r="B182" s="58"/>
      <c r="C182" s="97" t="s">
        <v>412</v>
      </c>
      <c r="D182" s="145">
        <v>4370</v>
      </c>
      <c r="E182" s="345"/>
      <c r="F182" s="356">
        <v>84000</v>
      </c>
      <c r="G182" s="356">
        <f t="shared" si="40"/>
        <v>84000</v>
      </c>
      <c r="H182" s="356">
        <v>84000</v>
      </c>
      <c r="I182" s="346"/>
      <c r="J182" s="346"/>
      <c r="K182" s="36"/>
    </row>
    <row r="183" spans="1:11" ht="13.5" thickBot="1">
      <c r="A183" s="44"/>
      <c r="B183" s="58"/>
      <c r="C183" s="97" t="s">
        <v>439</v>
      </c>
      <c r="D183" s="145">
        <v>4380</v>
      </c>
      <c r="E183" s="345"/>
      <c r="F183" s="356">
        <v>4500</v>
      </c>
      <c r="G183" s="356">
        <f t="shared" si="40"/>
        <v>4500</v>
      </c>
      <c r="H183" s="356">
        <v>4500</v>
      </c>
      <c r="I183" s="346"/>
      <c r="J183" s="346"/>
      <c r="K183" s="36"/>
    </row>
    <row r="184" spans="1:11" ht="24.75" thickBot="1">
      <c r="A184" s="44"/>
      <c r="B184" s="58"/>
      <c r="C184" s="97" t="s">
        <v>440</v>
      </c>
      <c r="D184" s="145">
        <v>4390</v>
      </c>
      <c r="E184" s="345"/>
      <c r="F184" s="356">
        <v>6500</v>
      </c>
      <c r="G184" s="356">
        <f t="shared" si="40"/>
        <v>6500</v>
      </c>
      <c r="H184" s="356">
        <v>6500</v>
      </c>
      <c r="I184" s="346"/>
      <c r="J184" s="346"/>
      <c r="K184" s="36"/>
    </row>
    <row r="185" spans="1:11" ht="24.75" thickBot="1">
      <c r="A185" s="44"/>
      <c r="B185" s="58"/>
      <c r="C185" s="236" t="s">
        <v>413</v>
      </c>
      <c r="D185" s="80">
        <v>4700</v>
      </c>
      <c r="E185" s="340"/>
      <c r="F185" s="341">
        <v>161900</v>
      </c>
      <c r="G185" s="341">
        <f t="shared" si="40"/>
        <v>68000</v>
      </c>
      <c r="H185" s="341">
        <v>68000</v>
      </c>
      <c r="I185" s="351"/>
      <c r="J185" s="342"/>
      <c r="K185" s="36"/>
    </row>
    <row r="186" spans="1:11" ht="24.75" thickBot="1">
      <c r="A186" s="44"/>
      <c r="B186" s="58"/>
      <c r="C186" s="97" t="s">
        <v>414</v>
      </c>
      <c r="D186" s="145">
        <v>4740</v>
      </c>
      <c r="E186" s="345"/>
      <c r="F186" s="356">
        <v>17000</v>
      </c>
      <c r="G186" s="356">
        <f t="shared" si="40"/>
        <v>17000</v>
      </c>
      <c r="H186" s="356">
        <v>17000</v>
      </c>
      <c r="I186" s="346"/>
      <c r="J186" s="347"/>
      <c r="K186" s="36"/>
    </row>
    <row r="187" spans="1:11" ht="24.75" thickBot="1">
      <c r="A187" s="44"/>
      <c r="B187" s="58"/>
      <c r="C187" s="106" t="s">
        <v>415</v>
      </c>
      <c r="D187" s="145">
        <v>4750</v>
      </c>
      <c r="E187" s="345"/>
      <c r="F187" s="356">
        <v>10000</v>
      </c>
      <c r="G187" s="356">
        <f t="shared" si="40"/>
        <v>10000</v>
      </c>
      <c r="H187" s="356">
        <v>10000</v>
      </c>
      <c r="I187" s="346"/>
      <c r="J187" s="347"/>
      <c r="K187" s="36"/>
    </row>
    <row r="188" spans="1:11" ht="13.5" thickBot="1">
      <c r="A188" s="44"/>
      <c r="B188" s="58"/>
      <c r="C188" s="106" t="s">
        <v>416</v>
      </c>
      <c r="D188" s="145">
        <v>4400</v>
      </c>
      <c r="E188" s="345"/>
      <c r="F188" s="356">
        <v>28500</v>
      </c>
      <c r="G188" s="356">
        <f t="shared" si="40"/>
        <v>28500</v>
      </c>
      <c r="H188" s="356">
        <v>28500</v>
      </c>
      <c r="I188" s="346"/>
      <c r="J188" s="347"/>
      <c r="K188" s="36"/>
    </row>
    <row r="189" spans="1:11" ht="12.75" customHeight="1" thickBot="1">
      <c r="A189" s="44"/>
      <c r="B189" s="58"/>
      <c r="C189" s="106" t="s">
        <v>294</v>
      </c>
      <c r="D189" s="145">
        <v>6069</v>
      </c>
      <c r="E189" s="345">
        <v>399497</v>
      </c>
      <c r="F189" s="356">
        <v>135000</v>
      </c>
      <c r="G189" s="356">
        <f t="shared" si="40"/>
        <v>135000</v>
      </c>
      <c r="H189" s="356">
        <v>135000</v>
      </c>
      <c r="I189" s="346"/>
      <c r="J189" s="347"/>
      <c r="K189" s="36">
        <f t="shared" si="34"/>
        <v>0.33792494061282063</v>
      </c>
    </row>
    <row r="190" spans="1:11" ht="26.25" customHeight="1" thickBot="1">
      <c r="A190" s="44"/>
      <c r="B190" s="58"/>
      <c r="C190" s="106" t="s">
        <v>474</v>
      </c>
      <c r="D190" s="145">
        <v>6060</v>
      </c>
      <c r="E190" s="345"/>
      <c r="F190" s="356">
        <v>280000</v>
      </c>
      <c r="G190" s="356">
        <f t="shared" si="40"/>
        <v>280000</v>
      </c>
      <c r="H190" s="356">
        <v>280000</v>
      </c>
      <c r="I190" s="346"/>
      <c r="J190" s="347"/>
      <c r="K190" s="36"/>
    </row>
    <row r="191" spans="1:11" ht="12.75" customHeight="1" thickBot="1">
      <c r="A191" s="44"/>
      <c r="B191" s="58"/>
      <c r="C191" s="97" t="s">
        <v>134</v>
      </c>
      <c r="D191" s="145">
        <v>6050</v>
      </c>
      <c r="E191" s="345">
        <v>500000</v>
      </c>
      <c r="F191" s="346"/>
      <c r="G191" s="356">
        <f t="shared" si="40"/>
        <v>0</v>
      </c>
      <c r="H191" s="346"/>
      <c r="I191" s="346"/>
      <c r="J191" s="347"/>
      <c r="K191" s="36">
        <f t="shared" si="34"/>
        <v>0</v>
      </c>
    </row>
    <row r="192" spans="1:11" ht="13.5" thickBot="1">
      <c r="A192" s="44"/>
      <c r="B192" s="58"/>
      <c r="C192" s="97" t="s">
        <v>294</v>
      </c>
      <c r="D192" s="145">
        <v>6060</v>
      </c>
      <c r="E192" s="345">
        <v>14977</v>
      </c>
      <c r="F192" s="346"/>
      <c r="G192" s="346">
        <f t="shared" si="40"/>
        <v>0</v>
      </c>
      <c r="H192" s="346"/>
      <c r="I192" s="346"/>
      <c r="J192" s="347"/>
      <c r="K192" s="36">
        <f t="shared" si="34"/>
        <v>0</v>
      </c>
    </row>
    <row r="193" spans="1:11" ht="13.5" thickBot="1">
      <c r="A193" s="44"/>
      <c r="B193" s="58"/>
      <c r="C193" s="97" t="s">
        <v>481</v>
      </c>
      <c r="D193" s="145">
        <v>6060</v>
      </c>
      <c r="E193" s="345"/>
      <c r="F193" s="356">
        <v>800000</v>
      </c>
      <c r="G193" s="356">
        <f t="shared" si="40"/>
        <v>800000</v>
      </c>
      <c r="H193" s="356">
        <v>800000</v>
      </c>
      <c r="I193" s="346"/>
      <c r="J193" s="346"/>
      <c r="K193" s="36"/>
    </row>
    <row r="194" spans="1:11" ht="13.5" thickBot="1">
      <c r="A194" s="44"/>
      <c r="B194" s="58"/>
      <c r="C194" s="97" t="s">
        <v>469</v>
      </c>
      <c r="D194" s="145">
        <v>6060</v>
      </c>
      <c r="E194" s="345"/>
      <c r="F194" s="356">
        <v>70000</v>
      </c>
      <c r="G194" s="356">
        <f t="shared" si="40"/>
        <v>0</v>
      </c>
      <c r="H194" s="356"/>
      <c r="I194" s="346"/>
      <c r="J194" s="346"/>
      <c r="K194" s="36"/>
    </row>
    <row r="195" spans="1:11" ht="13.5" thickBot="1">
      <c r="A195" s="44"/>
      <c r="B195" s="58"/>
      <c r="C195" s="236" t="s">
        <v>34</v>
      </c>
      <c r="D195" s="80">
        <v>4280</v>
      </c>
      <c r="E195" s="330">
        <v>4000</v>
      </c>
      <c r="F195" s="335">
        <v>3500</v>
      </c>
      <c r="G195" s="335">
        <f t="shared" si="40"/>
        <v>3500</v>
      </c>
      <c r="H195" s="335">
        <v>3500</v>
      </c>
      <c r="I195" s="336"/>
      <c r="J195" s="337"/>
      <c r="K195" s="36">
        <f t="shared" si="34"/>
        <v>0.875</v>
      </c>
    </row>
    <row r="196" spans="1:11" ht="18" customHeight="1" thickBot="1">
      <c r="A196" s="79"/>
      <c r="B196" s="181">
        <v>75045</v>
      </c>
      <c r="C196" s="190" t="s">
        <v>143</v>
      </c>
      <c r="D196" s="199"/>
      <c r="E196" s="384">
        <f aca="true" t="shared" si="41" ref="E196:J196">SUM(E197:E201)</f>
        <v>24000</v>
      </c>
      <c r="F196" s="384">
        <f t="shared" si="41"/>
        <v>25000</v>
      </c>
      <c r="G196" s="384">
        <f t="shared" si="41"/>
        <v>25000</v>
      </c>
      <c r="H196" s="384">
        <f t="shared" si="41"/>
        <v>0</v>
      </c>
      <c r="I196" s="384">
        <f t="shared" si="41"/>
        <v>0</v>
      </c>
      <c r="J196" s="385">
        <f t="shared" si="41"/>
        <v>25000</v>
      </c>
      <c r="K196" s="36">
        <f aca="true" t="shared" si="42" ref="K196:K244">G196/E196</f>
        <v>1.0416666666666667</v>
      </c>
    </row>
    <row r="197" spans="1:11" ht="13.5" thickBot="1">
      <c r="A197" s="44"/>
      <c r="B197" s="58"/>
      <c r="C197" s="99" t="s">
        <v>298</v>
      </c>
      <c r="D197" s="206">
        <v>4170</v>
      </c>
      <c r="E197" s="340">
        <v>17100</v>
      </c>
      <c r="F197" s="341">
        <v>17082</v>
      </c>
      <c r="G197" s="369">
        <f>SUM(H197:J197)</f>
        <v>17648</v>
      </c>
      <c r="H197" s="341"/>
      <c r="I197" s="341"/>
      <c r="J197" s="379">
        <v>17648</v>
      </c>
      <c r="K197" s="36">
        <f t="shared" si="42"/>
        <v>1.032046783625731</v>
      </c>
    </row>
    <row r="198" spans="1:11" ht="13.5" thickBot="1">
      <c r="A198" s="44"/>
      <c r="B198" s="58"/>
      <c r="C198" s="97" t="s">
        <v>79</v>
      </c>
      <c r="D198" s="145">
        <v>4110</v>
      </c>
      <c r="E198" s="345">
        <v>800</v>
      </c>
      <c r="F198" s="356">
        <v>833</v>
      </c>
      <c r="G198" s="369">
        <f>SUM(H198:J198)</f>
        <v>833</v>
      </c>
      <c r="H198" s="356"/>
      <c r="I198" s="356"/>
      <c r="J198" s="375">
        <v>833</v>
      </c>
      <c r="K198" s="36">
        <f t="shared" si="42"/>
        <v>1.04125</v>
      </c>
    </row>
    <row r="199" spans="1:11" ht="13.5" thickBot="1">
      <c r="A199" s="44"/>
      <c r="B199" s="58"/>
      <c r="C199" s="97" t="s">
        <v>137</v>
      </c>
      <c r="D199" s="145">
        <v>4120</v>
      </c>
      <c r="E199" s="345">
        <v>100</v>
      </c>
      <c r="F199" s="356">
        <v>107</v>
      </c>
      <c r="G199" s="369">
        <f>SUM(H199:J199)</f>
        <v>107</v>
      </c>
      <c r="H199" s="356"/>
      <c r="I199" s="356"/>
      <c r="J199" s="375">
        <v>107</v>
      </c>
      <c r="K199" s="36">
        <f t="shared" si="42"/>
        <v>1.07</v>
      </c>
    </row>
    <row r="200" spans="1:11" ht="13.5" thickBot="1">
      <c r="A200" s="44"/>
      <c r="B200" s="58"/>
      <c r="C200" s="97" t="s">
        <v>117</v>
      </c>
      <c r="D200" s="145">
        <v>4210</v>
      </c>
      <c r="E200" s="345">
        <v>3300</v>
      </c>
      <c r="F200" s="356">
        <v>4166</v>
      </c>
      <c r="G200" s="369">
        <f>SUM(H200:J200)</f>
        <v>3600</v>
      </c>
      <c r="H200" s="356"/>
      <c r="I200" s="356"/>
      <c r="J200" s="375">
        <v>3600</v>
      </c>
      <c r="K200" s="36">
        <f t="shared" si="42"/>
        <v>1.0909090909090908</v>
      </c>
    </row>
    <row r="201" spans="1:11" ht="13.5" thickBot="1">
      <c r="A201" s="44"/>
      <c r="B201" s="58"/>
      <c r="C201" s="106" t="s">
        <v>83</v>
      </c>
      <c r="D201" s="207">
        <v>4300</v>
      </c>
      <c r="E201" s="361">
        <v>2700</v>
      </c>
      <c r="F201" s="364">
        <v>2812</v>
      </c>
      <c r="G201" s="334">
        <f>SUM(H201:J201)</f>
        <v>2812</v>
      </c>
      <c r="H201" s="364"/>
      <c r="I201" s="364"/>
      <c r="J201" s="488">
        <v>2812</v>
      </c>
      <c r="K201" s="36">
        <f t="shared" si="42"/>
        <v>1.0414814814814815</v>
      </c>
    </row>
    <row r="202" spans="1:11" ht="13.5" thickBot="1">
      <c r="A202" s="44"/>
      <c r="B202" s="179" t="s">
        <v>60</v>
      </c>
      <c r="C202" s="188" t="s">
        <v>61</v>
      </c>
      <c r="D202" s="254"/>
      <c r="E202" s="386">
        <f aca="true" t="shared" si="43" ref="E202:J202">SUM(E203:E221)-E208</f>
        <v>372534</v>
      </c>
      <c r="F202" s="386">
        <f t="shared" si="43"/>
        <v>518754</v>
      </c>
      <c r="G202" s="327">
        <f t="shared" si="43"/>
        <v>518754</v>
      </c>
      <c r="H202" s="386">
        <f t="shared" si="43"/>
        <v>467020</v>
      </c>
      <c r="I202" s="327">
        <f t="shared" si="43"/>
        <v>51734</v>
      </c>
      <c r="J202" s="387">
        <f t="shared" si="43"/>
        <v>0</v>
      </c>
      <c r="K202" s="36">
        <f t="shared" si="42"/>
        <v>1.3925010871490924</v>
      </c>
    </row>
    <row r="203" spans="1:11" ht="28.5" customHeight="1" thickBot="1">
      <c r="A203" s="44"/>
      <c r="B203" s="58"/>
      <c r="C203" s="99" t="s">
        <v>62</v>
      </c>
      <c r="D203" s="221">
        <v>2820</v>
      </c>
      <c r="E203" s="381">
        <v>154700</v>
      </c>
      <c r="F203" s="388">
        <v>46734</v>
      </c>
      <c r="G203" s="369">
        <f>SUM(H203:J203)</f>
        <v>46734</v>
      </c>
      <c r="H203" s="388"/>
      <c r="I203" s="341">
        <v>46734</v>
      </c>
      <c r="J203" s="389"/>
      <c r="K203" s="36">
        <f t="shared" si="42"/>
        <v>0.3020943762120233</v>
      </c>
    </row>
    <row r="204" spans="1:11" ht="43.5" customHeight="1" thickBot="1">
      <c r="A204" s="44"/>
      <c r="B204" s="58"/>
      <c r="C204" s="99" t="s">
        <v>268</v>
      </c>
      <c r="D204" s="206">
        <v>2630</v>
      </c>
      <c r="E204" s="340">
        <v>3500</v>
      </c>
      <c r="F204" s="341">
        <v>5000</v>
      </c>
      <c r="G204" s="369">
        <f>SUM(H204:J204)</f>
        <v>5000</v>
      </c>
      <c r="H204" s="341"/>
      <c r="I204" s="341">
        <v>5000</v>
      </c>
      <c r="J204" s="379"/>
      <c r="K204" s="36">
        <f t="shared" si="42"/>
        <v>1.4285714285714286</v>
      </c>
    </row>
    <row r="205" spans="1:11" ht="24.75" thickBot="1">
      <c r="A205" s="44"/>
      <c r="B205" s="58"/>
      <c r="C205" s="97" t="s">
        <v>218</v>
      </c>
      <c r="D205" s="145">
        <v>3040</v>
      </c>
      <c r="E205" s="345">
        <v>2359</v>
      </c>
      <c r="F205" s="356">
        <v>3000</v>
      </c>
      <c r="G205" s="369">
        <f>SUM(H205:J205)</f>
        <v>3000</v>
      </c>
      <c r="H205" s="356">
        <v>3000</v>
      </c>
      <c r="I205" s="356"/>
      <c r="J205" s="375"/>
      <c r="K205" s="36">
        <f t="shared" si="42"/>
        <v>1.2717253073336159</v>
      </c>
    </row>
    <row r="206" spans="1:11" ht="13.5" thickBot="1">
      <c r="A206" s="44"/>
      <c r="B206" s="58"/>
      <c r="C206" s="97" t="s">
        <v>298</v>
      </c>
      <c r="D206" s="145">
        <v>4170</v>
      </c>
      <c r="E206" s="345">
        <v>93743</v>
      </c>
      <c r="F206" s="356">
        <v>175500</v>
      </c>
      <c r="G206" s="369">
        <f>SUM(H206:J206)</f>
        <v>175500</v>
      </c>
      <c r="H206" s="356">
        <v>175500</v>
      </c>
      <c r="I206" s="356"/>
      <c r="J206" s="375"/>
      <c r="K206" s="36">
        <f t="shared" si="42"/>
        <v>1.8721397864373874</v>
      </c>
    </row>
    <row r="207" spans="1:11" ht="13.5" thickBot="1">
      <c r="A207" s="44"/>
      <c r="B207" s="58"/>
      <c r="C207" s="97" t="s">
        <v>117</v>
      </c>
      <c r="D207" s="145">
        <v>4210</v>
      </c>
      <c r="E207" s="345">
        <v>3000</v>
      </c>
      <c r="F207" s="356">
        <v>17900</v>
      </c>
      <c r="G207" s="369">
        <f>SUM(H207:J207)</f>
        <v>17900</v>
      </c>
      <c r="H207" s="356">
        <v>17900</v>
      </c>
      <c r="I207" s="356"/>
      <c r="J207" s="375"/>
      <c r="K207" s="36">
        <f t="shared" si="42"/>
        <v>5.966666666666667</v>
      </c>
    </row>
    <row r="208" spans="1:11" ht="13.5" thickBot="1">
      <c r="A208" s="44"/>
      <c r="B208" s="58"/>
      <c r="C208" s="97" t="s">
        <v>63</v>
      </c>
      <c r="D208" s="228">
        <v>4300</v>
      </c>
      <c r="E208" s="359">
        <f>SUM(E209)</f>
        <v>73500</v>
      </c>
      <c r="F208" s="390">
        <f>SUM(F209:F211)</f>
        <v>166600</v>
      </c>
      <c r="G208" s="390">
        <f>SUM(G209:G211)</f>
        <v>166600</v>
      </c>
      <c r="H208" s="390">
        <f>SUM(H209:H211)</f>
        <v>166600</v>
      </c>
      <c r="I208" s="390">
        <f>SUM(I209:I211)</f>
        <v>0</v>
      </c>
      <c r="J208" s="390">
        <f>SUM(J209:J211)</f>
        <v>0</v>
      </c>
      <c r="K208" s="36">
        <f t="shared" si="42"/>
        <v>2.2666666666666666</v>
      </c>
    </row>
    <row r="209" spans="1:11" ht="13.5" thickBot="1">
      <c r="A209" s="44"/>
      <c r="B209" s="58"/>
      <c r="C209" s="97" t="s">
        <v>64</v>
      </c>
      <c r="D209" s="145"/>
      <c r="E209" s="345">
        <v>73500</v>
      </c>
      <c r="F209" s="356">
        <v>60000</v>
      </c>
      <c r="G209" s="369">
        <f aca="true" t="shared" si="44" ref="G209:G221">SUM(H209:J209)</f>
        <v>60000</v>
      </c>
      <c r="H209" s="356">
        <v>60000</v>
      </c>
      <c r="I209" s="356"/>
      <c r="J209" s="375"/>
      <c r="K209" s="36">
        <f t="shared" si="42"/>
        <v>0.8163265306122449</v>
      </c>
    </row>
    <row r="210" spans="1:11" ht="13.5" thickBot="1">
      <c r="A210" s="44"/>
      <c r="B210" s="58"/>
      <c r="C210" s="97" t="s">
        <v>499</v>
      </c>
      <c r="D210" s="145">
        <v>4308</v>
      </c>
      <c r="E210" s="345">
        <v>6000</v>
      </c>
      <c r="F210" s="356">
        <v>79950</v>
      </c>
      <c r="G210" s="369">
        <f t="shared" si="44"/>
        <v>79950</v>
      </c>
      <c r="H210" s="356">
        <v>79950</v>
      </c>
      <c r="I210" s="356"/>
      <c r="J210" s="375"/>
      <c r="K210" s="36">
        <f t="shared" si="42"/>
        <v>13.325</v>
      </c>
    </row>
    <row r="211" spans="1:11" ht="13.5" thickBot="1">
      <c r="A211" s="44"/>
      <c r="B211" s="58"/>
      <c r="C211" s="97" t="s">
        <v>500</v>
      </c>
      <c r="D211" s="145">
        <v>4309</v>
      </c>
      <c r="E211" s="345">
        <v>2000</v>
      </c>
      <c r="F211" s="356">
        <v>26650</v>
      </c>
      <c r="G211" s="369">
        <f t="shared" si="44"/>
        <v>26650</v>
      </c>
      <c r="H211" s="356">
        <v>26650</v>
      </c>
      <c r="I211" s="356"/>
      <c r="J211" s="375"/>
      <c r="K211" s="36">
        <f t="shared" si="42"/>
        <v>13.325</v>
      </c>
    </row>
    <row r="212" spans="1:11" ht="13.5" thickBot="1">
      <c r="A212" s="44"/>
      <c r="B212" s="58"/>
      <c r="C212" s="97" t="s">
        <v>501</v>
      </c>
      <c r="D212" s="145">
        <v>4178</v>
      </c>
      <c r="E212" s="345"/>
      <c r="F212" s="356">
        <v>47340</v>
      </c>
      <c r="G212" s="369">
        <f t="shared" si="44"/>
        <v>47340</v>
      </c>
      <c r="H212" s="356">
        <v>47340</v>
      </c>
      <c r="I212" s="356"/>
      <c r="J212" s="375"/>
      <c r="K212" s="36"/>
    </row>
    <row r="213" spans="1:11" ht="13.5" thickBot="1">
      <c r="A213" s="44"/>
      <c r="B213" s="58"/>
      <c r="C213" s="97" t="s">
        <v>501</v>
      </c>
      <c r="D213" s="145">
        <v>4179</v>
      </c>
      <c r="E213" s="345"/>
      <c r="F213" s="356">
        <v>15780</v>
      </c>
      <c r="G213" s="369">
        <f t="shared" si="44"/>
        <v>15780</v>
      </c>
      <c r="H213" s="356">
        <v>15780</v>
      </c>
      <c r="I213" s="356"/>
      <c r="J213" s="375"/>
      <c r="K213" s="36"/>
    </row>
    <row r="214" spans="1:11" ht="13.5" thickBot="1">
      <c r="A214" s="44"/>
      <c r="B214" s="58"/>
      <c r="C214" s="97" t="s">
        <v>502</v>
      </c>
      <c r="D214" s="145">
        <v>4218</v>
      </c>
      <c r="E214" s="345">
        <v>14050</v>
      </c>
      <c r="F214" s="356">
        <v>14625</v>
      </c>
      <c r="G214" s="369">
        <f t="shared" si="44"/>
        <v>14625</v>
      </c>
      <c r="H214" s="356">
        <v>14625</v>
      </c>
      <c r="I214" s="356"/>
      <c r="J214" s="375"/>
      <c r="K214" s="36">
        <f t="shared" si="42"/>
        <v>1.0409252669039146</v>
      </c>
    </row>
    <row r="215" spans="1:11" ht="13.5" thickBot="1">
      <c r="A215" s="44"/>
      <c r="B215" s="58"/>
      <c r="C215" s="97" t="s">
        <v>502</v>
      </c>
      <c r="D215" s="145">
        <v>4219</v>
      </c>
      <c r="E215" s="345">
        <v>4684</v>
      </c>
      <c r="F215" s="356">
        <v>4875</v>
      </c>
      <c r="G215" s="369">
        <f t="shared" si="44"/>
        <v>4875</v>
      </c>
      <c r="H215" s="356">
        <v>4875</v>
      </c>
      <c r="I215" s="356"/>
      <c r="J215" s="375"/>
      <c r="K215" s="36">
        <f t="shared" si="42"/>
        <v>1.0407771135781383</v>
      </c>
    </row>
    <row r="216" spans="1:11" ht="24.75" thickBot="1">
      <c r="A216" s="44"/>
      <c r="B216" s="58"/>
      <c r="C216" s="97" t="s">
        <v>503</v>
      </c>
      <c r="D216" s="145">
        <v>4378</v>
      </c>
      <c r="E216" s="345"/>
      <c r="F216" s="356">
        <v>5400</v>
      </c>
      <c r="G216" s="369">
        <f t="shared" si="44"/>
        <v>5400</v>
      </c>
      <c r="H216" s="356">
        <v>5400</v>
      </c>
      <c r="I216" s="356"/>
      <c r="J216" s="375"/>
      <c r="K216" s="36"/>
    </row>
    <row r="217" spans="1:11" ht="24.75" thickBot="1">
      <c r="A217" s="44"/>
      <c r="B217" s="58"/>
      <c r="C217" s="236" t="s">
        <v>503</v>
      </c>
      <c r="D217" s="145">
        <v>4379</v>
      </c>
      <c r="E217" s="345"/>
      <c r="F217" s="356">
        <v>1800</v>
      </c>
      <c r="G217" s="369">
        <f t="shared" si="44"/>
        <v>1800</v>
      </c>
      <c r="H217" s="356">
        <v>1800</v>
      </c>
      <c r="I217" s="356"/>
      <c r="J217" s="375"/>
      <c r="K217" s="36"/>
    </row>
    <row r="218" spans="1:11" ht="13.5" thickBot="1">
      <c r="A218" s="44"/>
      <c r="B218" s="58"/>
      <c r="C218" s="97" t="s">
        <v>504</v>
      </c>
      <c r="D218" s="145">
        <v>4358</v>
      </c>
      <c r="E218" s="345"/>
      <c r="F218" s="356">
        <v>900</v>
      </c>
      <c r="G218" s="369">
        <f t="shared" si="44"/>
        <v>900</v>
      </c>
      <c r="H218" s="356">
        <v>900</v>
      </c>
      <c r="I218" s="356"/>
      <c r="J218" s="375"/>
      <c r="K218" s="36"/>
    </row>
    <row r="219" spans="1:11" ht="13.5" thickBot="1">
      <c r="A219" s="44"/>
      <c r="B219" s="58"/>
      <c r="C219" s="97" t="s">
        <v>504</v>
      </c>
      <c r="D219" s="145">
        <v>4359</v>
      </c>
      <c r="E219" s="345"/>
      <c r="F219" s="356">
        <v>300</v>
      </c>
      <c r="G219" s="369">
        <f t="shared" si="44"/>
        <v>300</v>
      </c>
      <c r="H219" s="356">
        <v>300</v>
      </c>
      <c r="I219" s="356"/>
      <c r="J219" s="375"/>
      <c r="K219" s="36"/>
    </row>
    <row r="220" spans="1:11" ht="13.5" thickBot="1">
      <c r="A220" s="44"/>
      <c r="B220" s="58"/>
      <c r="C220" s="97" t="s">
        <v>272</v>
      </c>
      <c r="D220" s="145">
        <v>4420</v>
      </c>
      <c r="E220" s="345">
        <v>5998</v>
      </c>
      <c r="F220" s="356">
        <v>4000</v>
      </c>
      <c r="G220" s="369">
        <f t="shared" si="44"/>
        <v>4000</v>
      </c>
      <c r="H220" s="356">
        <v>4000</v>
      </c>
      <c r="I220" s="356"/>
      <c r="J220" s="375"/>
      <c r="K220" s="36">
        <f t="shared" si="42"/>
        <v>0.6668889629876625</v>
      </c>
    </row>
    <row r="221" spans="1:11" ht="13.5" thickBot="1">
      <c r="A221" s="44"/>
      <c r="B221" s="58"/>
      <c r="C221" s="236" t="s">
        <v>288</v>
      </c>
      <c r="D221" s="80">
        <v>4530</v>
      </c>
      <c r="E221" s="330">
        <v>9000</v>
      </c>
      <c r="F221" s="335">
        <v>9000</v>
      </c>
      <c r="G221" s="369">
        <f t="shared" si="44"/>
        <v>9000</v>
      </c>
      <c r="H221" s="335">
        <v>9000</v>
      </c>
      <c r="I221" s="335"/>
      <c r="J221" s="380"/>
      <c r="K221" s="36">
        <f t="shared" si="42"/>
        <v>1</v>
      </c>
    </row>
    <row r="222" spans="1:11" ht="18" customHeight="1" thickBot="1">
      <c r="A222" s="79"/>
      <c r="B222" s="181">
        <v>75095</v>
      </c>
      <c r="C222" s="190" t="s">
        <v>90</v>
      </c>
      <c r="D222" s="199"/>
      <c r="E222" s="384">
        <f aca="true" t="shared" si="45" ref="E222:J222">SUM(E223:E228)-E223</f>
        <v>52340</v>
      </c>
      <c r="F222" s="384">
        <f t="shared" si="45"/>
        <v>52340</v>
      </c>
      <c r="G222" s="384">
        <f t="shared" si="45"/>
        <v>52340</v>
      </c>
      <c r="H222" s="384">
        <f t="shared" si="45"/>
        <v>52340</v>
      </c>
      <c r="I222" s="384">
        <f t="shared" si="45"/>
        <v>0</v>
      </c>
      <c r="J222" s="384">
        <f t="shared" si="45"/>
        <v>0</v>
      </c>
      <c r="K222" s="36">
        <f t="shared" si="42"/>
        <v>1</v>
      </c>
    </row>
    <row r="223" spans="1:11" ht="13.5" thickBot="1">
      <c r="A223" s="81"/>
      <c r="B223" s="62"/>
      <c r="C223" s="97" t="s">
        <v>85</v>
      </c>
      <c r="D223" s="228">
        <v>4430</v>
      </c>
      <c r="E223" s="359">
        <f aca="true" t="shared" si="46" ref="E223:J223">SUM(E224:E227)</f>
        <v>21947</v>
      </c>
      <c r="F223" s="359">
        <f t="shared" si="46"/>
        <v>21500</v>
      </c>
      <c r="G223" s="359">
        <f t="shared" si="46"/>
        <v>21500</v>
      </c>
      <c r="H223" s="359">
        <f t="shared" si="46"/>
        <v>21500</v>
      </c>
      <c r="I223" s="359">
        <f t="shared" si="46"/>
        <v>0</v>
      </c>
      <c r="J223" s="360">
        <f t="shared" si="46"/>
        <v>0</v>
      </c>
      <c r="K223" s="36">
        <f t="shared" si="42"/>
        <v>0.9796327516289243</v>
      </c>
    </row>
    <row r="224" spans="1:11" ht="13.5" thickBot="1">
      <c r="A224" s="44"/>
      <c r="B224" s="58"/>
      <c r="C224" s="97" t="s">
        <v>334</v>
      </c>
      <c r="D224" s="145"/>
      <c r="E224" s="345">
        <v>1500</v>
      </c>
      <c r="F224" s="346">
        <v>1500</v>
      </c>
      <c r="G224" s="376">
        <f>SUM(H224:J224)</f>
        <v>1500</v>
      </c>
      <c r="H224" s="346">
        <v>1500</v>
      </c>
      <c r="I224" s="346"/>
      <c r="J224" s="372"/>
      <c r="K224" s="36">
        <f t="shared" si="42"/>
        <v>1</v>
      </c>
    </row>
    <row r="225" spans="1:11" ht="13.5" thickBot="1">
      <c r="A225" s="44"/>
      <c r="B225" s="58"/>
      <c r="C225" s="97" t="s">
        <v>144</v>
      </c>
      <c r="D225" s="145"/>
      <c r="E225" s="345">
        <v>12447</v>
      </c>
      <c r="F225" s="346">
        <v>12000</v>
      </c>
      <c r="G225" s="376">
        <f>SUM(H225:J225)</f>
        <v>12000</v>
      </c>
      <c r="H225" s="346">
        <v>12000</v>
      </c>
      <c r="I225" s="346"/>
      <c r="J225" s="372"/>
      <c r="K225" s="36">
        <f t="shared" si="42"/>
        <v>0.9640877319836105</v>
      </c>
    </row>
    <row r="226" spans="1:11" ht="13.5" thickBot="1">
      <c r="A226" s="44"/>
      <c r="B226" s="58"/>
      <c r="C226" s="97" t="s">
        <v>335</v>
      </c>
      <c r="D226" s="145"/>
      <c r="E226" s="345">
        <v>2000</v>
      </c>
      <c r="F226" s="346">
        <v>2000</v>
      </c>
      <c r="G226" s="376">
        <f>SUM(H226:J226)</f>
        <v>2000</v>
      </c>
      <c r="H226" s="346">
        <v>2000</v>
      </c>
      <c r="I226" s="346"/>
      <c r="J226" s="372"/>
      <c r="K226" s="36">
        <f t="shared" si="42"/>
        <v>1</v>
      </c>
    </row>
    <row r="227" spans="1:11" ht="13.5" thickBot="1">
      <c r="A227" s="44"/>
      <c r="B227" s="58"/>
      <c r="C227" s="97" t="s">
        <v>244</v>
      </c>
      <c r="D227" s="145"/>
      <c r="E227" s="345">
        <v>6000</v>
      </c>
      <c r="F227" s="346">
        <v>6000</v>
      </c>
      <c r="G227" s="376">
        <f>SUM(H227:J227)</f>
        <v>6000</v>
      </c>
      <c r="H227" s="346">
        <v>6000</v>
      </c>
      <c r="I227" s="346"/>
      <c r="J227" s="372"/>
      <c r="K227" s="36">
        <f t="shared" si="42"/>
        <v>1</v>
      </c>
    </row>
    <row r="228" spans="1:11" ht="24.75" thickBot="1">
      <c r="A228" s="44"/>
      <c r="B228" s="58"/>
      <c r="C228" s="97" t="s">
        <v>295</v>
      </c>
      <c r="D228" s="145">
        <v>4610</v>
      </c>
      <c r="E228" s="345">
        <v>30393</v>
      </c>
      <c r="F228" s="346">
        <v>30840</v>
      </c>
      <c r="G228" s="376">
        <f>SUM(H228:J228)</f>
        <v>30840</v>
      </c>
      <c r="H228" s="346">
        <v>30840</v>
      </c>
      <c r="I228" s="346"/>
      <c r="J228" s="372"/>
      <c r="K228" s="36">
        <f t="shared" si="42"/>
        <v>1.014707333925575</v>
      </c>
    </row>
    <row r="229" spans="1:11" ht="33" customHeight="1" thickBot="1">
      <c r="A229" s="37">
        <v>751</v>
      </c>
      <c r="B229" s="31"/>
      <c r="C229" s="186" t="s">
        <v>145</v>
      </c>
      <c r="D229" s="37"/>
      <c r="E229" s="393">
        <f aca="true" t="shared" si="47" ref="E229:J229">SUM(E230)</f>
        <v>7954</v>
      </c>
      <c r="F229" s="393">
        <f t="shared" si="47"/>
        <v>7882</v>
      </c>
      <c r="G229" s="393">
        <f t="shared" si="47"/>
        <v>7882</v>
      </c>
      <c r="H229" s="393">
        <f t="shared" si="47"/>
        <v>0</v>
      </c>
      <c r="I229" s="393">
        <f t="shared" si="47"/>
        <v>0</v>
      </c>
      <c r="J229" s="393">
        <f t="shared" si="47"/>
        <v>7882</v>
      </c>
      <c r="K229" s="36">
        <f t="shared" si="42"/>
        <v>0.9909479507166206</v>
      </c>
    </row>
    <row r="230" spans="1:11" ht="30" customHeight="1" thickBot="1">
      <c r="A230" s="79"/>
      <c r="B230" s="180">
        <v>75101</v>
      </c>
      <c r="C230" s="189" t="s">
        <v>147</v>
      </c>
      <c r="D230" s="198"/>
      <c r="E230" s="338">
        <f aca="true" t="shared" si="48" ref="E230:J230">SUM(E231)</f>
        <v>7954</v>
      </c>
      <c r="F230" s="338">
        <f t="shared" si="48"/>
        <v>7882</v>
      </c>
      <c r="G230" s="338">
        <f t="shared" si="48"/>
        <v>7882</v>
      </c>
      <c r="H230" s="338">
        <f t="shared" si="48"/>
        <v>0</v>
      </c>
      <c r="I230" s="338">
        <f t="shared" si="48"/>
        <v>0</v>
      </c>
      <c r="J230" s="339">
        <f t="shared" si="48"/>
        <v>7882</v>
      </c>
      <c r="K230" s="36">
        <f t="shared" si="42"/>
        <v>0.9909479507166206</v>
      </c>
    </row>
    <row r="231" spans="1:11" ht="13.5" thickBot="1">
      <c r="A231" s="44"/>
      <c r="B231" s="58"/>
      <c r="C231" s="236" t="s">
        <v>77</v>
      </c>
      <c r="D231" s="80">
        <v>4010</v>
      </c>
      <c r="E231" s="330">
        <v>7954</v>
      </c>
      <c r="F231" s="335">
        <v>7882</v>
      </c>
      <c r="G231" s="335">
        <f>H231+I231+J231</f>
        <v>7882</v>
      </c>
      <c r="H231" s="335"/>
      <c r="I231" s="335"/>
      <c r="J231" s="380">
        <v>7882</v>
      </c>
      <c r="K231" s="36">
        <f t="shared" si="42"/>
        <v>0.9909479507166206</v>
      </c>
    </row>
    <row r="232" spans="1:11" ht="21.75" customHeight="1" thickBot="1">
      <c r="A232" s="37">
        <v>754</v>
      </c>
      <c r="B232" s="31"/>
      <c r="C232" s="186" t="s">
        <v>148</v>
      </c>
      <c r="D232" s="37"/>
      <c r="E232" s="393">
        <f aca="true" t="shared" si="49" ref="E232:J232">SUM(E233++E269+E278+E284)</f>
        <v>4620716</v>
      </c>
      <c r="F232" s="393">
        <f t="shared" si="49"/>
        <v>5355124</v>
      </c>
      <c r="G232" s="393">
        <f t="shared" si="49"/>
        <v>4307700</v>
      </c>
      <c r="H232" s="393">
        <f t="shared" si="49"/>
        <v>352700</v>
      </c>
      <c r="I232" s="393">
        <f t="shared" si="49"/>
        <v>0</v>
      </c>
      <c r="J232" s="394">
        <f t="shared" si="49"/>
        <v>3955000</v>
      </c>
      <c r="K232" s="36">
        <f t="shared" si="42"/>
        <v>0.9322581175731207</v>
      </c>
    </row>
    <row r="233" spans="1:11" ht="18" customHeight="1" thickBot="1">
      <c r="A233" s="79"/>
      <c r="B233" s="180">
        <v>75411</v>
      </c>
      <c r="C233" s="191" t="s">
        <v>151</v>
      </c>
      <c r="D233" s="198"/>
      <c r="E233" s="382">
        <f aca="true" t="shared" si="50" ref="E233:J233">SUM(E234:E268)</f>
        <v>4283604</v>
      </c>
      <c r="F233" s="382">
        <f t="shared" si="50"/>
        <v>5077424</v>
      </c>
      <c r="G233" s="382">
        <f t="shared" si="50"/>
        <v>4030000</v>
      </c>
      <c r="H233" s="382">
        <f t="shared" si="50"/>
        <v>75000</v>
      </c>
      <c r="I233" s="382">
        <f t="shared" si="50"/>
        <v>0</v>
      </c>
      <c r="J233" s="382">
        <f t="shared" si="50"/>
        <v>3955000</v>
      </c>
      <c r="K233" s="36">
        <f t="shared" si="42"/>
        <v>0.9407965815700985</v>
      </c>
    </row>
    <row r="234" spans="1:11" ht="18" customHeight="1" thickBot="1">
      <c r="A234" s="79"/>
      <c r="B234" s="64"/>
      <c r="C234" s="99" t="s">
        <v>120</v>
      </c>
      <c r="D234" s="200">
        <v>3030</v>
      </c>
      <c r="E234" s="396">
        <v>262</v>
      </c>
      <c r="F234" s="397"/>
      <c r="G234" s="397">
        <f>SUM(H234:J234)</f>
        <v>0</v>
      </c>
      <c r="H234" s="397"/>
      <c r="I234" s="397"/>
      <c r="J234" s="379"/>
      <c r="K234" s="36">
        <f t="shared" si="42"/>
        <v>0</v>
      </c>
    </row>
    <row r="235" spans="1:11" ht="24.75" thickBot="1">
      <c r="A235" s="44"/>
      <c r="B235" s="58"/>
      <c r="C235" s="97" t="s">
        <v>296</v>
      </c>
      <c r="D235" s="145">
        <v>3070</v>
      </c>
      <c r="E235" s="345">
        <v>227766</v>
      </c>
      <c r="F235" s="371">
        <v>259881</v>
      </c>
      <c r="G235" s="397">
        <f aca="true" t="shared" si="51" ref="G235:G268">SUM(H235:J235)</f>
        <v>211288</v>
      </c>
      <c r="H235" s="371"/>
      <c r="I235" s="356"/>
      <c r="J235" s="375">
        <v>211288</v>
      </c>
      <c r="K235" s="36">
        <f t="shared" si="42"/>
        <v>0.9276538201487492</v>
      </c>
    </row>
    <row r="236" spans="1:11" ht="13.5" thickBot="1">
      <c r="A236" s="44"/>
      <c r="B236" s="58"/>
      <c r="C236" s="51" t="s">
        <v>77</v>
      </c>
      <c r="D236" s="145">
        <v>4010</v>
      </c>
      <c r="E236" s="345">
        <v>14764</v>
      </c>
      <c r="F236" s="371">
        <v>15049</v>
      </c>
      <c r="G236" s="397">
        <f t="shared" si="51"/>
        <v>15049</v>
      </c>
      <c r="H236" s="371"/>
      <c r="I236" s="356"/>
      <c r="J236" s="375">
        <v>15049</v>
      </c>
      <c r="K236" s="36">
        <f t="shared" si="42"/>
        <v>1.0193037117312382</v>
      </c>
    </row>
    <row r="237" spans="1:11" ht="13.5" thickBot="1">
      <c r="A237" s="44"/>
      <c r="B237" s="58"/>
      <c r="C237" s="51" t="s">
        <v>152</v>
      </c>
      <c r="D237" s="145">
        <v>4020</v>
      </c>
      <c r="E237" s="345">
        <v>112433</v>
      </c>
      <c r="F237" s="371">
        <v>118108</v>
      </c>
      <c r="G237" s="397">
        <f t="shared" si="51"/>
        <v>118108</v>
      </c>
      <c r="H237" s="371"/>
      <c r="I237" s="356"/>
      <c r="J237" s="375">
        <v>118108</v>
      </c>
      <c r="K237" s="36">
        <f t="shared" si="42"/>
        <v>1.0504745048162016</v>
      </c>
    </row>
    <row r="238" spans="1:11" ht="13.5" thickBot="1">
      <c r="A238" s="44"/>
      <c r="B238" s="58"/>
      <c r="C238" s="51" t="s">
        <v>24</v>
      </c>
      <c r="D238" s="145">
        <v>4040</v>
      </c>
      <c r="E238" s="345">
        <v>9411</v>
      </c>
      <c r="F238" s="371">
        <v>10766</v>
      </c>
      <c r="G238" s="397">
        <f t="shared" si="51"/>
        <v>10766</v>
      </c>
      <c r="H238" s="371"/>
      <c r="I238" s="356"/>
      <c r="J238" s="375">
        <v>10766</v>
      </c>
      <c r="K238" s="36">
        <f t="shared" si="42"/>
        <v>1.1439804484114335</v>
      </c>
    </row>
    <row r="239" spans="1:11" ht="24.75" thickBot="1">
      <c r="A239" s="44"/>
      <c r="B239" s="58"/>
      <c r="C239" s="97" t="s">
        <v>291</v>
      </c>
      <c r="D239" s="145">
        <v>4050</v>
      </c>
      <c r="E239" s="345">
        <v>2445387</v>
      </c>
      <c r="F239" s="371">
        <v>2473076</v>
      </c>
      <c r="G239" s="397">
        <f t="shared" si="51"/>
        <v>2473076</v>
      </c>
      <c r="H239" s="371"/>
      <c r="I239" s="356"/>
      <c r="J239" s="375">
        <v>2473076</v>
      </c>
      <c r="K239" s="36">
        <f t="shared" si="42"/>
        <v>1.0113229521544034</v>
      </c>
    </row>
    <row r="240" spans="1:11" ht="24.75" thickBot="1">
      <c r="A240" s="44"/>
      <c r="B240" s="58"/>
      <c r="C240" s="97" t="s">
        <v>324</v>
      </c>
      <c r="D240" s="145">
        <v>4060</v>
      </c>
      <c r="E240" s="345">
        <v>68573</v>
      </c>
      <c r="F240" s="371">
        <v>223334</v>
      </c>
      <c r="G240" s="397">
        <f t="shared" si="51"/>
        <v>41909</v>
      </c>
      <c r="H240" s="371"/>
      <c r="I240" s="356"/>
      <c r="J240" s="375">
        <v>41909</v>
      </c>
      <c r="K240" s="36">
        <f t="shared" si="42"/>
        <v>0.6111589109416242</v>
      </c>
    </row>
    <row r="241" spans="1:11" ht="24.75" thickBot="1">
      <c r="A241" s="44"/>
      <c r="B241" s="58"/>
      <c r="C241" s="97" t="s">
        <v>297</v>
      </c>
      <c r="D241" s="145">
        <v>4070</v>
      </c>
      <c r="E241" s="345">
        <v>196229</v>
      </c>
      <c r="F241" s="371">
        <v>211000</v>
      </c>
      <c r="G241" s="397">
        <f t="shared" si="51"/>
        <v>211000</v>
      </c>
      <c r="H241" s="371"/>
      <c r="I241" s="356"/>
      <c r="J241" s="375">
        <v>211000</v>
      </c>
      <c r="K241" s="36">
        <f t="shared" si="42"/>
        <v>1.0752742968674356</v>
      </c>
    </row>
    <row r="242" spans="1:11" ht="24.75" thickBot="1">
      <c r="A242" s="44"/>
      <c r="B242" s="58"/>
      <c r="C242" s="97" t="s">
        <v>219</v>
      </c>
      <c r="D242" s="145">
        <v>4080</v>
      </c>
      <c r="E242" s="345">
        <v>31620</v>
      </c>
      <c r="F242" s="371">
        <v>114444</v>
      </c>
      <c r="G242" s="397">
        <f t="shared" si="51"/>
        <v>62640</v>
      </c>
      <c r="H242" s="371"/>
      <c r="I242" s="356"/>
      <c r="J242" s="375">
        <v>62640</v>
      </c>
      <c r="K242" s="36">
        <f t="shared" si="42"/>
        <v>1.9810246679316887</v>
      </c>
    </row>
    <row r="243" spans="1:11" ht="13.5" thickBot="1">
      <c r="A243" s="44"/>
      <c r="B243" s="58"/>
      <c r="C243" s="51" t="s">
        <v>79</v>
      </c>
      <c r="D243" s="145">
        <v>4110</v>
      </c>
      <c r="E243" s="345">
        <v>28149</v>
      </c>
      <c r="F243" s="371">
        <v>25575</v>
      </c>
      <c r="G243" s="397">
        <f t="shared" si="51"/>
        <v>25575</v>
      </c>
      <c r="H243" s="371"/>
      <c r="I243" s="356"/>
      <c r="J243" s="375">
        <v>25575</v>
      </c>
      <c r="K243" s="36">
        <f t="shared" si="42"/>
        <v>0.9085580304806565</v>
      </c>
    </row>
    <row r="244" spans="1:11" ht="13.5" thickBot="1">
      <c r="A244" s="44"/>
      <c r="B244" s="58"/>
      <c r="C244" s="51" t="s">
        <v>137</v>
      </c>
      <c r="D244" s="145">
        <v>4120</v>
      </c>
      <c r="E244" s="345">
        <v>3518</v>
      </c>
      <c r="F244" s="371">
        <v>3440</v>
      </c>
      <c r="G244" s="397">
        <f t="shared" si="51"/>
        <v>3440</v>
      </c>
      <c r="H244" s="371"/>
      <c r="I244" s="356"/>
      <c r="J244" s="375">
        <v>3440</v>
      </c>
      <c r="K244" s="36">
        <f t="shared" si="42"/>
        <v>0.9778283115406481</v>
      </c>
    </row>
    <row r="245" spans="1:11" ht="13.5" thickBot="1">
      <c r="A245" s="44"/>
      <c r="B245" s="58"/>
      <c r="C245" s="51" t="s">
        <v>298</v>
      </c>
      <c r="D245" s="145">
        <v>4170</v>
      </c>
      <c r="E245" s="345">
        <v>9000</v>
      </c>
      <c r="F245" s="371">
        <v>6300</v>
      </c>
      <c r="G245" s="397">
        <f t="shared" si="51"/>
        <v>6300</v>
      </c>
      <c r="H245" s="371"/>
      <c r="I245" s="356"/>
      <c r="J245" s="375">
        <v>6300</v>
      </c>
      <c r="K245" s="36">
        <f aca="true" t="shared" si="52" ref="K245:K308">G245/E245</f>
        <v>0.7</v>
      </c>
    </row>
    <row r="246" spans="1:11" ht="24.75" thickBot="1">
      <c r="A246" s="44"/>
      <c r="B246" s="58"/>
      <c r="C246" s="97" t="s">
        <v>299</v>
      </c>
      <c r="D246" s="145">
        <v>4180</v>
      </c>
      <c r="E246" s="345">
        <v>194740</v>
      </c>
      <c r="F246" s="371">
        <v>174287</v>
      </c>
      <c r="G246" s="397">
        <f t="shared" si="51"/>
        <v>174287</v>
      </c>
      <c r="H246" s="371"/>
      <c r="I246" s="356"/>
      <c r="J246" s="375">
        <v>174287</v>
      </c>
      <c r="K246" s="36">
        <f t="shared" si="52"/>
        <v>0.8949727842251207</v>
      </c>
    </row>
    <row r="247" spans="1:11" ht="13.5" thickBot="1">
      <c r="A247" s="44"/>
      <c r="B247" s="58"/>
      <c r="C247" s="51" t="s">
        <v>117</v>
      </c>
      <c r="D247" s="145">
        <v>4210</v>
      </c>
      <c r="E247" s="345">
        <v>241568</v>
      </c>
      <c r="F247" s="371">
        <v>608144</v>
      </c>
      <c r="G247" s="397">
        <f t="shared" si="51"/>
        <v>260502</v>
      </c>
      <c r="H247" s="371"/>
      <c r="I247" s="356"/>
      <c r="J247" s="375">
        <v>260502</v>
      </c>
      <c r="K247" s="36">
        <f t="shared" si="52"/>
        <v>1.0783795867002253</v>
      </c>
    </row>
    <row r="248" spans="1:11" ht="13.5" thickBot="1">
      <c r="A248" s="44"/>
      <c r="B248" s="58"/>
      <c r="C248" s="51" t="s">
        <v>153</v>
      </c>
      <c r="D248" s="145">
        <v>4220</v>
      </c>
      <c r="E248" s="345">
        <v>2600</v>
      </c>
      <c r="F248" s="371">
        <v>2500</v>
      </c>
      <c r="G248" s="397">
        <f t="shared" si="51"/>
        <v>1500</v>
      </c>
      <c r="H248" s="371"/>
      <c r="I248" s="356"/>
      <c r="J248" s="375">
        <v>1500</v>
      </c>
      <c r="K248" s="36">
        <f t="shared" si="52"/>
        <v>0.5769230769230769</v>
      </c>
    </row>
    <row r="249" spans="1:11" ht="13.5" thickBot="1">
      <c r="A249" s="44"/>
      <c r="B249" s="58"/>
      <c r="C249" s="97" t="s">
        <v>149</v>
      </c>
      <c r="D249" s="145">
        <v>4230</v>
      </c>
      <c r="E249" s="345">
        <v>2500</v>
      </c>
      <c r="F249" s="371">
        <v>1500</v>
      </c>
      <c r="G249" s="397">
        <f t="shared" si="51"/>
        <v>1500</v>
      </c>
      <c r="H249" s="371"/>
      <c r="I249" s="356"/>
      <c r="J249" s="375">
        <v>1500</v>
      </c>
      <c r="K249" s="36">
        <f t="shared" si="52"/>
        <v>0.6</v>
      </c>
    </row>
    <row r="250" spans="1:11" ht="13.5" thickBot="1">
      <c r="A250" s="44"/>
      <c r="B250" s="58"/>
      <c r="C250" s="51" t="s">
        <v>154</v>
      </c>
      <c r="D250" s="145">
        <v>4260</v>
      </c>
      <c r="E250" s="345">
        <v>93384</v>
      </c>
      <c r="F250" s="371">
        <v>117000</v>
      </c>
      <c r="G250" s="397">
        <f t="shared" si="51"/>
        <v>100384</v>
      </c>
      <c r="H250" s="371"/>
      <c r="I250" s="356"/>
      <c r="J250" s="375">
        <v>100384</v>
      </c>
      <c r="K250" s="36">
        <f t="shared" si="52"/>
        <v>1.0749593078043347</v>
      </c>
    </row>
    <row r="251" spans="1:11" ht="13.5" thickBot="1">
      <c r="A251" s="44"/>
      <c r="B251" s="58"/>
      <c r="C251" s="51" t="s">
        <v>82</v>
      </c>
      <c r="D251" s="145">
        <v>4270</v>
      </c>
      <c r="E251" s="345">
        <v>60033</v>
      </c>
      <c r="F251" s="371">
        <v>85356</v>
      </c>
      <c r="G251" s="397">
        <f t="shared" si="51"/>
        <v>55962</v>
      </c>
      <c r="H251" s="371"/>
      <c r="I251" s="356"/>
      <c r="J251" s="375">
        <v>55962</v>
      </c>
      <c r="K251" s="36">
        <f t="shared" si="52"/>
        <v>0.9321872969866574</v>
      </c>
    </row>
    <row r="252" spans="1:11" ht="13.5" thickBot="1">
      <c r="A252" s="44"/>
      <c r="B252" s="58"/>
      <c r="C252" s="51" t="s">
        <v>34</v>
      </c>
      <c r="D252" s="145">
        <v>4280</v>
      </c>
      <c r="E252" s="345">
        <v>18784</v>
      </c>
      <c r="F252" s="371">
        <v>34560</v>
      </c>
      <c r="G252" s="397">
        <f t="shared" si="51"/>
        <v>18780</v>
      </c>
      <c r="H252" s="371"/>
      <c r="I252" s="356"/>
      <c r="J252" s="375">
        <v>18780</v>
      </c>
      <c r="K252" s="36">
        <f t="shared" si="52"/>
        <v>0.9997870528109029</v>
      </c>
    </row>
    <row r="253" spans="1:11" ht="13.5" thickBot="1">
      <c r="A253" s="44"/>
      <c r="B253" s="58"/>
      <c r="C253" s="51" t="s">
        <v>83</v>
      </c>
      <c r="D253" s="145">
        <v>4300</v>
      </c>
      <c r="E253" s="345">
        <v>71789</v>
      </c>
      <c r="F253" s="371">
        <v>118809</v>
      </c>
      <c r="G253" s="397">
        <f t="shared" si="51"/>
        <v>24064</v>
      </c>
      <c r="H253" s="371"/>
      <c r="I253" s="356"/>
      <c r="J253" s="375">
        <v>24064</v>
      </c>
      <c r="K253" s="36">
        <f t="shared" si="52"/>
        <v>0.33520455780133446</v>
      </c>
    </row>
    <row r="254" spans="1:11" ht="13.5" thickBot="1">
      <c r="A254" s="44"/>
      <c r="B254" s="58"/>
      <c r="C254" s="51" t="s">
        <v>84</v>
      </c>
      <c r="D254" s="145">
        <v>4410</v>
      </c>
      <c r="E254" s="345">
        <v>10000</v>
      </c>
      <c r="F254" s="371">
        <v>11500</v>
      </c>
      <c r="G254" s="397">
        <f t="shared" si="51"/>
        <v>7588</v>
      </c>
      <c r="H254" s="371"/>
      <c r="I254" s="356"/>
      <c r="J254" s="375">
        <v>7588</v>
      </c>
      <c r="K254" s="36">
        <f t="shared" si="52"/>
        <v>0.7588</v>
      </c>
    </row>
    <row r="255" spans="1:11" ht="13.5" thickBot="1">
      <c r="A255" s="44"/>
      <c r="B255" s="58"/>
      <c r="C255" s="51" t="s">
        <v>85</v>
      </c>
      <c r="D255" s="145">
        <v>4430</v>
      </c>
      <c r="E255" s="345">
        <v>24967</v>
      </c>
      <c r="F255" s="371">
        <v>33443</v>
      </c>
      <c r="G255" s="397">
        <f t="shared" si="51"/>
        <v>27993</v>
      </c>
      <c r="H255" s="371"/>
      <c r="I255" s="356"/>
      <c r="J255" s="375">
        <v>27993</v>
      </c>
      <c r="K255" s="36">
        <f t="shared" si="52"/>
        <v>1.121199983978852</v>
      </c>
    </row>
    <row r="256" spans="1:11" ht="13.5" thickBot="1">
      <c r="A256" s="44"/>
      <c r="B256" s="58"/>
      <c r="C256" s="51" t="s">
        <v>155</v>
      </c>
      <c r="D256" s="145">
        <v>4440</v>
      </c>
      <c r="E256" s="345">
        <v>3696</v>
      </c>
      <c r="F256" s="371">
        <v>3800</v>
      </c>
      <c r="G256" s="397">
        <f t="shared" si="51"/>
        <v>3800</v>
      </c>
      <c r="H256" s="371"/>
      <c r="I256" s="356"/>
      <c r="J256" s="375">
        <v>3800</v>
      </c>
      <c r="K256" s="36">
        <f t="shared" si="52"/>
        <v>1.0281385281385282</v>
      </c>
    </row>
    <row r="257" spans="1:11" ht="24.75" thickBot="1">
      <c r="A257" s="44"/>
      <c r="B257" s="58"/>
      <c r="C257" s="97" t="s">
        <v>285</v>
      </c>
      <c r="D257" s="145">
        <v>4500</v>
      </c>
      <c r="E257" s="345">
        <v>26925</v>
      </c>
      <c r="F257" s="371">
        <v>27773</v>
      </c>
      <c r="G257" s="397">
        <f t="shared" si="51"/>
        <v>27773</v>
      </c>
      <c r="H257" s="371"/>
      <c r="I257" s="356"/>
      <c r="J257" s="375">
        <v>27773</v>
      </c>
      <c r="K257" s="36">
        <f t="shared" si="52"/>
        <v>1.0314948932219128</v>
      </c>
    </row>
    <row r="258" spans="1:11" ht="13.5" thickBot="1">
      <c r="A258" s="44"/>
      <c r="B258" s="58"/>
      <c r="C258" s="97" t="s">
        <v>88</v>
      </c>
      <c r="D258" s="145">
        <v>4510</v>
      </c>
      <c r="E258" s="345">
        <v>746</v>
      </c>
      <c r="F258" s="371">
        <v>756</v>
      </c>
      <c r="G258" s="397">
        <f t="shared" si="51"/>
        <v>756</v>
      </c>
      <c r="H258" s="371"/>
      <c r="I258" s="356"/>
      <c r="J258" s="375">
        <v>756</v>
      </c>
      <c r="K258" s="36">
        <f t="shared" si="52"/>
        <v>1.0134048257372654</v>
      </c>
    </row>
    <row r="259" spans="1:11" ht="24.75" thickBot="1">
      <c r="A259" s="44"/>
      <c r="B259" s="58"/>
      <c r="C259" s="97" t="s">
        <v>23</v>
      </c>
      <c r="D259" s="145">
        <v>4520</v>
      </c>
      <c r="E259" s="345">
        <v>156</v>
      </c>
      <c r="F259" s="371">
        <v>895</v>
      </c>
      <c r="G259" s="399">
        <f t="shared" si="51"/>
        <v>895</v>
      </c>
      <c r="H259" s="371"/>
      <c r="I259" s="356"/>
      <c r="J259" s="375">
        <v>895</v>
      </c>
      <c r="K259" s="36">
        <f t="shared" si="52"/>
        <v>5.737179487179487</v>
      </c>
    </row>
    <row r="260" spans="1:11" ht="13.5" thickBot="1">
      <c r="A260" s="44"/>
      <c r="B260" s="58"/>
      <c r="C260" s="97" t="s">
        <v>312</v>
      </c>
      <c r="D260" s="145">
        <v>4350</v>
      </c>
      <c r="E260" s="340"/>
      <c r="F260" s="400">
        <v>1560</v>
      </c>
      <c r="G260" s="399">
        <f t="shared" si="51"/>
        <v>1560</v>
      </c>
      <c r="H260" s="400"/>
      <c r="I260" s="341"/>
      <c r="J260" s="401">
        <v>1560</v>
      </c>
      <c r="K260" s="36"/>
    </row>
    <row r="261" spans="1:11" ht="13.5" thickBot="1">
      <c r="A261" s="44"/>
      <c r="B261" s="58"/>
      <c r="C261" s="97" t="s">
        <v>411</v>
      </c>
      <c r="D261" s="145">
        <v>4360</v>
      </c>
      <c r="E261" s="340"/>
      <c r="F261" s="400">
        <v>5820</v>
      </c>
      <c r="G261" s="399">
        <f t="shared" si="51"/>
        <v>5820</v>
      </c>
      <c r="H261" s="400"/>
      <c r="I261" s="341"/>
      <c r="J261" s="401">
        <v>5820</v>
      </c>
      <c r="K261" s="36"/>
    </row>
    <row r="262" spans="1:11" ht="13.5" thickBot="1">
      <c r="A262" s="44"/>
      <c r="B262" s="58"/>
      <c r="C262" s="236" t="s">
        <v>412</v>
      </c>
      <c r="D262" s="80">
        <v>4370</v>
      </c>
      <c r="E262" s="340"/>
      <c r="F262" s="400">
        <v>11532</v>
      </c>
      <c r="G262" s="399">
        <f t="shared" si="51"/>
        <v>11532</v>
      </c>
      <c r="H262" s="400"/>
      <c r="I262" s="341"/>
      <c r="J262" s="401">
        <v>11532</v>
      </c>
      <c r="K262" s="36"/>
    </row>
    <row r="263" spans="1:11" ht="24.75" thickBot="1">
      <c r="A263" s="44"/>
      <c r="B263" s="58"/>
      <c r="C263" s="97" t="s">
        <v>414</v>
      </c>
      <c r="D263" s="145">
        <v>4740</v>
      </c>
      <c r="E263" s="340"/>
      <c r="F263" s="400">
        <v>2500</v>
      </c>
      <c r="G263" s="399">
        <f t="shared" si="51"/>
        <v>1153</v>
      </c>
      <c r="H263" s="400"/>
      <c r="I263" s="341"/>
      <c r="J263" s="401">
        <v>1153</v>
      </c>
      <c r="K263" s="36"/>
    </row>
    <row r="264" spans="1:11" ht="13.5" thickBot="1">
      <c r="A264" s="44"/>
      <c r="B264" s="67"/>
      <c r="C264" s="99" t="s">
        <v>176</v>
      </c>
      <c r="D264" s="206">
        <v>6060</v>
      </c>
      <c r="E264" s="340">
        <v>27392</v>
      </c>
      <c r="F264" s="400">
        <v>224716</v>
      </c>
      <c r="G264" s="397">
        <f t="shared" si="51"/>
        <v>50000</v>
      </c>
      <c r="H264" s="400"/>
      <c r="I264" s="341"/>
      <c r="J264" s="401">
        <v>50000</v>
      </c>
      <c r="K264" s="36">
        <f t="shared" si="52"/>
        <v>1.8253504672897196</v>
      </c>
    </row>
    <row r="265" spans="1:11" ht="13.5" thickBot="1">
      <c r="A265" s="44"/>
      <c r="B265" s="67"/>
      <c r="C265" s="97" t="s">
        <v>97</v>
      </c>
      <c r="D265" s="145">
        <v>6050</v>
      </c>
      <c r="E265" s="345"/>
      <c r="F265" s="371">
        <v>150000</v>
      </c>
      <c r="G265" s="397">
        <f t="shared" si="51"/>
        <v>75000</v>
      </c>
      <c r="H265" s="371">
        <v>75000</v>
      </c>
      <c r="I265" s="346"/>
      <c r="J265" s="402"/>
      <c r="K265" s="36"/>
    </row>
    <row r="266" spans="1:11" ht="13.5" thickBot="1">
      <c r="A266" s="44"/>
      <c r="B266" s="67"/>
      <c r="C266" s="99" t="s">
        <v>176</v>
      </c>
      <c r="D266" s="206">
        <v>6065</v>
      </c>
      <c r="E266" s="340">
        <v>252000</v>
      </c>
      <c r="F266" s="403"/>
      <c r="G266" s="404">
        <f t="shared" si="51"/>
        <v>0</v>
      </c>
      <c r="H266" s="403"/>
      <c r="I266" s="351"/>
      <c r="J266" s="405"/>
      <c r="K266" s="36">
        <f t="shared" si="52"/>
        <v>0</v>
      </c>
    </row>
    <row r="267" spans="1:11" ht="13.5" thickBot="1">
      <c r="A267" s="44"/>
      <c r="B267" s="67"/>
      <c r="C267" s="97" t="s">
        <v>176</v>
      </c>
      <c r="D267" s="145">
        <v>6066</v>
      </c>
      <c r="E267" s="345">
        <v>105212</v>
      </c>
      <c r="F267" s="373"/>
      <c r="G267" s="404">
        <f t="shared" si="51"/>
        <v>0</v>
      </c>
      <c r="H267" s="373"/>
      <c r="I267" s="346"/>
      <c r="J267" s="494"/>
      <c r="K267" s="36">
        <f t="shared" si="52"/>
        <v>0</v>
      </c>
    </row>
    <row r="268" spans="1:11" ht="51.75" thickBot="1">
      <c r="A268" s="44"/>
      <c r="B268" s="67"/>
      <c r="C268" s="492" t="s">
        <v>460</v>
      </c>
      <c r="D268" s="493"/>
      <c r="E268" s="406"/>
      <c r="F268" s="495"/>
      <c r="G268" s="399">
        <f t="shared" si="51"/>
        <v>0</v>
      </c>
      <c r="H268" s="495"/>
      <c r="I268" s="496"/>
      <c r="J268" s="497"/>
      <c r="K268" s="36"/>
    </row>
    <row r="269" spans="1:11" ht="18" customHeight="1" thickBot="1">
      <c r="A269" s="79"/>
      <c r="B269" s="181">
        <v>75414</v>
      </c>
      <c r="C269" s="192" t="s">
        <v>156</v>
      </c>
      <c r="D269" s="199"/>
      <c r="E269" s="382">
        <f aca="true" t="shared" si="53" ref="E269:J269">SUM(E270:E277)</f>
        <v>29549</v>
      </c>
      <c r="F269" s="382">
        <f t="shared" si="53"/>
        <v>23900</v>
      </c>
      <c r="G269" s="384">
        <f t="shared" si="53"/>
        <v>23900</v>
      </c>
      <c r="H269" s="382">
        <f t="shared" si="53"/>
        <v>23900</v>
      </c>
      <c r="I269" s="382">
        <f t="shared" si="53"/>
        <v>0</v>
      </c>
      <c r="J269" s="383">
        <f t="shared" si="53"/>
        <v>0</v>
      </c>
      <c r="K269" s="36">
        <f t="shared" si="52"/>
        <v>0.8088260178009408</v>
      </c>
    </row>
    <row r="270" spans="1:11" ht="13.5" thickBot="1">
      <c r="A270" s="44"/>
      <c r="B270" s="58"/>
      <c r="C270" s="52" t="s">
        <v>80</v>
      </c>
      <c r="D270" s="206">
        <v>4210</v>
      </c>
      <c r="E270" s="340">
        <v>10149</v>
      </c>
      <c r="F270" s="400">
        <v>12000</v>
      </c>
      <c r="G270" s="400">
        <f>SUM(H270:J270)</f>
        <v>12000</v>
      </c>
      <c r="H270" s="400">
        <v>12000</v>
      </c>
      <c r="I270" s="351"/>
      <c r="J270" s="407"/>
      <c r="K270" s="36">
        <f t="shared" si="52"/>
        <v>1.182382500738989</v>
      </c>
    </row>
    <row r="271" spans="1:11" ht="13.5" thickBot="1">
      <c r="A271" s="44"/>
      <c r="B271" s="58"/>
      <c r="C271" s="51" t="s">
        <v>17</v>
      </c>
      <c r="D271" s="145">
        <v>4210</v>
      </c>
      <c r="E271" s="345">
        <v>1290</v>
      </c>
      <c r="F271" s="371"/>
      <c r="G271" s="400">
        <f aca="true" t="shared" si="54" ref="G271:G277">SUM(H271:J271)</f>
        <v>0</v>
      </c>
      <c r="H271" s="371"/>
      <c r="I271" s="346"/>
      <c r="J271" s="372"/>
      <c r="K271" s="36">
        <f t="shared" si="52"/>
        <v>0</v>
      </c>
    </row>
    <row r="272" spans="1:11" ht="13.5" thickBot="1">
      <c r="A272" s="44"/>
      <c r="B272" s="58"/>
      <c r="C272" s="51" t="s">
        <v>81</v>
      </c>
      <c r="D272" s="145">
        <v>4260</v>
      </c>
      <c r="E272" s="345">
        <v>500</v>
      </c>
      <c r="F272" s="371">
        <v>500</v>
      </c>
      <c r="G272" s="400">
        <f t="shared" si="54"/>
        <v>500</v>
      </c>
      <c r="H272" s="371">
        <v>500</v>
      </c>
      <c r="I272" s="346"/>
      <c r="J272" s="372"/>
      <c r="K272" s="36">
        <f t="shared" si="52"/>
        <v>1</v>
      </c>
    </row>
    <row r="273" spans="1:11" ht="13.5" thickBot="1">
      <c r="A273" s="44"/>
      <c r="B273" s="58"/>
      <c r="C273" s="51" t="s">
        <v>229</v>
      </c>
      <c r="D273" s="145">
        <v>4270</v>
      </c>
      <c r="E273" s="345">
        <v>6500</v>
      </c>
      <c r="F273" s="371">
        <v>7000</v>
      </c>
      <c r="G273" s="400">
        <f t="shared" si="54"/>
        <v>7000</v>
      </c>
      <c r="H273" s="371">
        <v>7000</v>
      </c>
      <c r="I273" s="346"/>
      <c r="J273" s="372"/>
      <c r="K273" s="36">
        <f t="shared" si="52"/>
        <v>1.0769230769230769</v>
      </c>
    </row>
    <row r="274" spans="1:11" ht="13.5" thickBot="1">
      <c r="A274" s="44"/>
      <c r="B274" s="58"/>
      <c r="C274" s="51" t="s">
        <v>83</v>
      </c>
      <c r="D274" s="145">
        <v>4300</v>
      </c>
      <c r="E274" s="345">
        <v>2000</v>
      </c>
      <c r="F274" s="371">
        <v>2000</v>
      </c>
      <c r="G274" s="400">
        <f t="shared" si="54"/>
        <v>2000</v>
      </c>
      <c r="H274" s="371">
        <v>2000</v>
      </c>
      <c r="I274" s="346"/>
      <c r="J274" s="372"/>
      <c r="K274" s="36">
        <f t="shared" si="52"/>
        <v>1</v>
      </c>
    </row>
    <row r="275" spans="1:11" ht="13.5" thickBot="1">
      <c r="A275" s="44"/>
      <c r="B275" s="58"/>
      <c r="C275" s="51" t="s">
        <v>325</v>
      </c>
      <c r="D275" s="145">
        <v>4410</v>
      </c>
      <c r="E275" s="345">
        <v>1200</v>
      </c>
      <c r="F275" s="371">
        <v>1200</v>
      </c>
      <c r="G275" s="400">
        <f t="shared" si="54"/>
        <v>1200</v>
      </c>
      <c r="H275" s="371">
        <v>1200</v>
      </c>
      <c r="I275" s="346"/>
      <c r="J275" s="372"/>
      <c r="K275" s="36">
        <f t="shared" si="52"/>
        <v>1</v>
      </c>
    </row>
    <row r="276" spans="1:11" ht="13.5" thickBot="1">
      <c r="A276" s="44"/>
      <c r="B276" s="58"/>
      <c r="C276" s="113" t="s">
        <v>423</v>
      </c>
      <c r="D276" s="207">
        <v>6060</v>
      </c>
      <c r="E276" s="361">
        <v>6710</v>
      </c>
      <c r="F276" s="408"/>
      <c r="G276" s="400"/>
      <c r="H276" s="408"/>
      <c r="I276" s="365"/>
      <c r="J276" s="409"/>
      <c r="K276" s="36">
        <f t="shared" si="52"/>
        <v>0</v>
      </c>
    </row>
    <row r="277" spans="1:11" ht="13.5" thickBot="1">
      <c r="A277" s="44"/>
      <c r="B277" s="58"/>
      <c r="C277" s="113" t="s">
        <v>120</v>
      </c>
      <c r="D277" s="207">
        <v>3030</v>
      </c>
      <c r="E277" s="361">
        <v>1200</v>
      </c>
      <c r="F277" s="408">
        <v>1200</v>
      </c>
      <c r="G277" s="400">
        <f t="shared" si="54"/>
        <v>1200</v>
      </c>
      <c r="H277" s="408">
        <v>1200</v>
      </c>
      <c r="I277" s="365"/>
      <c r="J277" s="409"/>
      <c r="K277" s="36">
        <f t="shared" si="52"/>
        <v>1</v>
      </c>
    </row>
    <row r="278" spans="1:11" ht="18" customHeight="1" thickBot="1">
      <c r="A278" s="79"/>
      <c r="B278" s="181">
        <v>75416</v>
      </c>
      <c r="C278" s="192" t="s">
        <v>158</v>
      </c>
      <c r="D278" s="199"/>
      <c r="E278" s="384">
        <f aca="true" t="shared" si="55" ref="E278:J278">SUM(E279:E283)</f>
        <v>32463</v>
      </c>
      <c r="F278" s="384">
        <f t="shared" si="55"/>
        <v>33800</v>
      </c>
      <c r="G278" s="384">
        <f t="shared" si="55"/>
        <v>33800</v>
      </c>
      <c r="H278" s="384">
        <f t="shared" si="55"/>
        <v>33800</v>
      </c>
      <c r="I278" s="384">
        <f t="shared" si="55"/>
        <v>0</v>
      </c>
      <c r="J278" s="385">
        <f t="shared" si="55"/>
        <v>0</v>
      </c>
      <c r="K278" s="36">
        <f t="shared" si="52"/>
        <v>1.0411853494747867</v>
      </c>
    </row>
    <row r="279" spans="1:11" ht="13.5" thickBot="1">
      <c r="A279" s="44"/>
      <c r="B279" s="58"/>
      <c r="C279" s="52" t="s">
        <v>10</v>
      </c>
      <c r="D279" s="206">
        <v>3020</v>
      </c>
      <c r="E279" s="340">
        <v>4200</v>
      </c>
      <c r="F279" s="400">
        <v>4300</v>
      </c>
      <c r="G279" s="400">
        <f>SUM(H279:J279)</f>
        <v>4300</v>
      </c>
      <c r="H279" s="400">
        <v>4300</v>
      </c>
      <c r="I279" s="351"/>
      <c r="J279" s="407"/>
      <c r="K279" s="36">
        <f t="shared" si="52"/>
        <v>1.0238095238095237</v>
      </c>
    </row>
    <row r="280" spans="1:11" ht="13.5" thickBot="1">
      <c r="A280" s="44"/>
      <c r="B280" s="58"/>
      <c r="C280" s="51" t="s">
        <v>80</v>
      </c>
      <c r="D280" s="145">
        <v>4210</v>
      </c>
      <c r="E280" s="345">
        <v>23463</v>
      </c>
      <c r="F280" s="371">
        <v>24500</v>
      </c>
      <c r="G280" s="400">
        <f>SUM(H280:J280)</f>
        <v>24500</v>
      </c>
      <c r="H280" s="371">
        <v>24500</v>
      </c>
      <c r="I280" s="346"/>
      <c r="J280" s="372"/>
      <c r="K280" s="36">
        <f t="shared" si="52"/>
        <v>1.0441972467288922</v>
      </c>
    </row>
    <row r="281" spans="1:11" ht="13.5" thickBot="1">
      <c r="A281" s="44"/>
      <c r="B281" s="58"/>
      <c r="C281" s="51" t="s">
        <v>159</v>
      </c>
      <c r="D281" s="145">
        <v>4300</v>
      </c>
      <c r="E281" s="345">
        <v>4300</v>
      </c>
      <c r="F281" s="371">
        <v>4500</v>
      </c>
      <c r="G281" s="400">
        <f>SUM(H281:J281)</f>
        <v>4500</v>
      </c>
      <c r="H281" s="371">
        <v>4500</v>
      </c>
      <c r="I281" s="346"/>
      <c r="J281" s="372"/>
      <c r="K281" s="36">
        <f t="shared" si="52"/>
        <v>1.0465116279069768</v>
      </c>
    </row>
    <row r="282" spans="1:11" ht="13.5" thickBot="1">
      <c r="A282" s="44"/>
      <c r="B282" s="58"/>
      <c r="C282" s="51" t="s">
        <v>84</v>
      </c>
      <c r="D282" s="145">
        <v>4410</v>
      </c>
      <c r="E282" s="345">
        <v>200</v>
      </c>
      <c r="F282" s="371">
        <v>200</v>
      </c>
      <c r="G282" s="400">
        <f>SUM(H282:J282)</f>
        <v>200</v>
      </c>
      <c r="H282" s="371">
        <v>200</v>
      </c>
      <c r="I282" s="346"/>
      <c r="J282" s="372"/>
      <c r="K282" s="36">
        <f t="shared" si="52"/>
        <v>1</v>
      </c>
    </row>
    <row r="283" spans="1:11" ht="13.5" thickBot="1">
      <c r="A283" s="44"/>
      <c r="B283" s="58"/>
      <c r="C283" s="113" t="s">
        <v>85</v>
      </c>
      <c r="D283" s="207">
        <v>4430</v>
      </c>
      <c r="E283" s="361">
        <v>300</v>
      </c>
      <c r="F283" s="408">
        <v>300</v>
      </c>
      <c r="G283" s="400">
        <f>SUM(H283:J283)</f>
        <v>300</v>
      </c>
      <c r="H283" s="408">
        <v>300</v>
      </c>
      <c r="I283" s="365"/>
      <c r="J283" s="409"/>
      <c r="K283" s="36">
        <f t="shared" si="52"/>
        <v>1</v>
      </c>
    </row>
    <row r="284" spans="1:11" ht="18" customHeight="1" thickBot="1">
      <c r="A284" s="79"/>
      <c r="B284" s="181">
        <v>75495</v>
      </c>
      <c r="C284" s="192" t="s">
        <v>90</v>
      </c>
      <c r="D284" s="199"/>
      <c r="E284" s="384">
        <f aca="true" t="shared" si="56" ref="E284:J284">SUM(E285:E288)</f>
        <v>275100</v>
      </c>
      <c r="F284" s="384">
        <f t="shared" si="56"/>
        <v>220000</v>
      </c>
      <c r="G284" s="384">
        <f t="shared" si="56"/>
        <v>220000</v>
      </c>
      <c r="H284" s="384">
        <f t="shared" si="56"/>
        <v>220000</v>
      </c>
      <c r="I284" s="384">
        <f t="shared" si="56"/>
        <v>0</v>
      </c>
      <c r="J284" s="385">
        <f t="shared" si="56"/>
        <v>0</v>
      </c>
      <c r="K284" s="36">
        <f t="shared" si="52"/>
        <v>0.7997091966557616</v>
      </c>
    </row>
    <row r="285" spans="1:11" ht="13.5" thickBot="1">
      <c r="A285" s="44"/>
      <c r="B285" s="58"/>
      <c r="C285" s="52" t="s">
        <v>83</v>
      </c>
      <c r="D285" s="206">
        <v>4300</v>
      </c>
      <c r="E285" s="340">
        <v>97853</v>
      </c>
      <c r="F285" s="400">
        <v>100000</v>
      </c>
      <c r="G285" s="400">
        <f>SUM(H285:J285)</f>
        <v>100000</v>
      </c>
      <c r="H285" s="400">
        <v>100000</v>
      </c>
      <c r="I285" s="351"/>
      <c r="J285" s="407"/>
      <c r="K285" s="36">
        <f t="shared" si="52"/>
        <v>1.0219410748776225</v>
      </c>
    </row>
    <row r="286" spans="1:11" ht="13.5" thickBot="1">
      <c r="A286" s="44"/>
      <c r="B286" s="58"/>
      <c r="C286" s="51" t="s">
        <v>117</v>
      </c>
      <c r="D286" s="145">
        <v>4210</v>
      </c>
      <c r="E286" s="345">
        <v>10000</v>
      </c>
      <c r="F286" s="371">
        <v>20000</v>
      </c>
      <c r="G286" s="400">
        <f>SUM(H286:J286)</f>
        <v>20000</v>
      </c>
      <c r="H286" s="371">
        <v>20000</v>
      </c>
      <c r="I286" s="346"/>
      <c r="J286" s="372"/>
      <c r="K286" s="36">
        <f t="shared" si="52"/>
        <v>2</v>
      </c>
    </row>
    <row r="287" spans="1:11" ht="13.5" thickBot="1">
      <c r="A287" s="44"/>
      <c r="B287" s="58"/>
      <c r="C287" s="113" t="s">
        <v>431</v>
      </c>
      <c r="D287" s="207">
        <v>6050</v>
      </c>
      <c r="E287" s="361">
        <v>50000</v>
      </c>
      <c r="F287" s="408"/>
      <c r="G287" s="371">
        <f>SUM(H287:J287)</f>
        <v>0</v>
      </c>
      <c r="H287" s="408"/>
      <c r="I287" s="364"/>
      <c r="J287" s="410"/>
      <c r="K287" s="36">
        <f t="shared" si="52"/>
        <v>0</v>
      </c>
    </row>
    <row r="288" spans="1:11" ht="13.5" thickBot="1">
      <c r="A288" s="44"/>
      <c r="B288" s="58"/>
      <c r="C288" s="113" t="s">
        <v>97</v>
      </c>
      <c r="D288" s="207">
        <v>6050</v>
      </c>
      <c r="E288" s="361">
        <v>117247</v>
      </c>
      <c r="F288" s="408">
        <v>100000</v>
      </c>
      <c r="G288" s="411">
        <f>SUM(H288:J288)</f>
        <v>100000</v>
      </c>
      <c r="H288" s="408">
        <v>100000</v>
      </c>
      <c r="I288" s="365"/>
      <c r="J288" s="409"/>
      <c r="K288" s="36">
        <f t="shared" si="52"/>
        <v>0.8529002874273969</v>
      </c>
    </row>
    <row r="289" spans="1:11" ht="25.5" customHeight="1" thickBot="1">
      <c r="A289" s="87">
        <v>757</v>
      </c>
      <c r="B289" s="174"/>
      <c r="C289" s="251" t="s">
        <v>19</v>
      </c>
      <c r="D289" s="214"/>
      <c r="E289" s="324">
        <f aca="true" t="shared" si="57" ref="E289:J289">SUM(E290)</f>
        <v>997448</v>
      </c>
      <c r="F289" s="324">
        <f t="shared" si="57"/>
        <v>936899</v>
      </c>
      <c r="G289" s="324">
        <f t="shared" si="57"/>
        <v>936899</v>
      </c>
      <c r="H289" s="324">
        <f t="shared" si="57"/>
        <v>936899</v>
      </c>
      <c r="I289" s="324">
        <f t="shared" si="57"/>
        <v>0</v>
      </c>
      <c r="J289" s="368">
        <f t="shared" si="57"/>
        <v>0</v>
      </c>
      <c r="K289" s="36">
        <f t="shared" si="52"/>
        <v>0.9392960836053609</v>
      </c>
    </row>
    <row r="290" spans="1:11" ht="30.75" customHeight="1" thickBot="1">
      <c r="A290" s="44"/>
      <c r="B290" s="179" t="s">
        <v>20</v>
      </c>
      <c r="C290" s="188" t="s">
        <v>21</v>
      </c>
      <c r="D290" s="201"/>
      <c r="E290" s="327">
        <f aca="true" t="shared" si="58" ref="E290:J290">SUM(E291:E293)</f>
        <v>997448</v>
      </c>
      <c r="F290" s="327">
        <f t="shared" si="58"/>
        <v>936899</v>
      </c>
      <c r="G290" s="327">
        <f t="shared" si="58"/>
        <v>936899</v>
      </c>
      <c r="H290" s="327">
        <f t="shared" si="58"/>
        <v>936899</v>
      </c>
      <c r="I290" s="327">
        <f t="shared" si="58"/>
        <v>0</v>
      </c>
      <c r="J290" s="327">
        <f t="shared" si="58"/>
        <v>0</v>
      </c>
      <c r="K290" s="36">
        <f t="shared" si="52"/>
        <v>0.9392960836053609</v>
      </c>
    </row>
    <row r="291" spans="1:11" ht="18.75" customHeight="1" thickBot="1">
      <c r="A291" s="44"/>
      <c r="B291" s="252"/>
      <c r="C291" s="51" t="s">
        <v>402</v>
      </c>
      <c r="D291" s="221">
        <v>8020</v>
      </c>
      <c r="E291" s="381">
        <v>32448</v>
      </c>
      <c r="F291" s="454">
        <v>25872</v>
      </c>
      <c r="G291" s="454">
        <f>SUM(H291:J291)</f>
        <v>25872</v>
      </c>
      <c r="H291" s="454">
        <v>25872</v>
      </c>
      <c r="I291" s="413"/>
      <c r="J291" s="414"/>
      <c r="K291" s="36">
        <f t="shared" si="52"/>
        <v>0.7973372781065089</v>
      </c>
    </row>
    <row r="292" spans="1:11" ht="24.75" thickBot="1">
      <c r="A292" s="44"/>
      <c r="B292" s="58"/>
      <c r="C292" s="97" t="s">
        <v>6</v>
      </c>
      <c r="D292" s="206">
        <v>8070</v>
      </c>
      <c r="E292" s="340">
        <v>965000</v>
      </c>
      <c r="F292" s="400">
        <v>756650</v>
      </c>
      <c r="G292" s="400">
        <f>SUM(H292:J292)</f>
        <v>756650</v>
      </c>
      <c r="H292" s="400">
        <v>756650</v>
      </c>
      <c r="I292" s="351"/>
      <c r="J292" s="407"/>
      <c r="K292" s="36">
        <f t="shared" si="52"/>
        <v>0.7840932642487046</v>
      </c>
    </row>
    <row r="293" spans="1:11" ht="25.5" customHeight="1" thickBot="1">
      <c r="A293" s="44"/>
      <c r="B293" s="58"/>
      <c r="C293" s="97" t="s">
        <v>485</v>
      </c>
      <c r="D293" s="206">
        <v>8070</v>
      </c>
      <c r="E293" s="330"/>
      <c r="F293" s="411">
        <v>154377</v>
      </c>
      <c r="G293" s="400">
        <f>SUM(H293:J293)</f>
        <v>154377</v>
      </c>
      <c r="H293" s="411">
        <v>154377</v>
      </c>
      <c r="I293" s="336"/>
      <c r="J293" s="392"/>
      <c r="K293" s="36"/>
    </row>
    <row r="294" spans="1:11" ht="22.5" customHeight="1" thickBot="1">
      <c r="A294" s="37">
        <v>758</v>
      </c>
      <c r="B294" s="31"/>
      <c r="C294" s="108" t="s">
        <v>160</v>
      </c>
      <c r="D294" s="37"/>
      <c r="E294" s="393">
        <f>SUM(E295)</f>
        <v>393891</v>
      </c>
      <c r="F294" s="393">
        <f aca="true" t="shared" si="59" ref="F294:J295">SUM(F295)</f>
        <v>3144710</v>
      </c>
      <c r="G294" s="393">
        <f t="shared" si="59"/>
        <v>3144710</v>
      </c>
      <c r="H294" s="393">
        <f t="shared" si="59"/>
        <v>3144710</v>
      </c>
      <c r="I294" s="393">
        <f t="shared" si="59"/>
        <v>0</v>
      </c>
      <c r="J294" s="394">
        <f t="shared" si="59"/>
        <v>0</v>
      </c>
      <c r="K294" s="36">
        <f t="shared" si="52"/>
        <v>7.9837061522096215</v>
      </c>
    </row>
    <row r="295" spans="1:11" ht="18" customHeight="1" thickBot="1">
      <c r="A295" s="79"/>
      <c r="B295" s="181">
        <v>75818</v>
      </c>
      <c r="C295" s="192" t="s">
        <v>161</v>
      </c>
      <c r="D295" s="199"/>
      <c r="E295" s="327">
        <f>SUM(E296)</f>
        <v>393891</v>
      </c>
      <c r="F295" s="327">
        <f t="shared" si="59"/>
        <v>3144710</v>
      </c>
      <c r="G295" s="327">
        <f t="shared" si="59"/>
        <v>3144710</v>
      </c>
      <c r="H295" s="327">
        <f t="shared" si="59"/>
        <v>3144710</v>
      </c>
      <c r="I295" s="327">
        <f t="shared" si="59"/>
        <v>0</v>
      </c>
      <c r="J295" s="353">
        <f t="shared" si="59"/>
        <v>0</v>
      </c>
      <c r="K295" s="36">
        <f t="shared" si="52"/>
        <v>7.9837061522096215</v>
      </c>
    </row>
    <row r="296" spans="1:11" ht="13.5" thickBot="1">
      <c r="A296" s="44"/>
      <c r="B296" s="58"/>
      <c r="C296" s="52" t="s">
        <v>300</v>
      </c>
      <c r="D296" s="226">
        <v>4810</v>
      </c>
      <c r="E296" s="343">
        <f aca="true" t="shared" si="60" ref="E296:J296">SUM(E297:E300)</f>
        <v>393891</v>
      </c>
      <c r="F296" s="343">
        <f t="shared" si="60"/>
        <v>3144710</v>
      </c>
      <c r="G296" s="343">
        <f t="shared" si="60"/>
        <v>3144710</v>
      </c>
      <c r="H296" s="343">
        <f t="shared" si="60"/>
        <v>3144710</v>
      </c>
      <c r="I296" s="343">
        <f t="shared" si="60"/>
        <v>0</v>
      </c>
      <c r="J296" s="344">
        <f t="shared" si="60"/>
        <v>0</v>
      </c>
      <c r="K296" s="36">
        <f t="shared" si="52"/>
        <v>7.9837061522096215</v>
      </c>
    </row>
    <row r="297" spans="1:11" ht="13.5" thickBot="1">
      <c r="A297" s="44"/>
      <c r="B297" s="58"/>
      <c r="C297" s="51" t="s">
        <v>141</v>
      </c>
      <c r="D297" s="145"/>
      <c r="E297" s="345">
        <v>347484</v>
      </c>
      <c r="F297" s="373">
        <v>1420198</v>
      </c>
      <c r="G297" s="373">
        <f>SUM(H297:J297)</f>
        <v>1420198</v>
      </c>
      <c r="H297" s="373">
        <v>1420198</v>
      </c>
      <c r="I297" s="346"/>
      <c r="J297" s="372"/>
      <c r="K297" s="36">
        <f t="shared" si="52"/>
        <v>4.087088901935053</v>
      </c>
    </row>
    <row r="298" spans="1:11" ht="13.5" thickBot="1">
      <c r="A298" s="44"/>
      <c r="B298" s="58" t="s">
        <v>249</v>
      </c>
      <c r="C298" s="51" t="s">
        <v>338</v>
      </c>
      <c r="D298" s="145"/>
      <c r="E298" s="345"/>
      <c r="F298" s="371">
        <v>840900</v>
      </c>
      <c r="G298" s="371">
        <f>SUM(H298:J298)</f>
        <v>840900</v>
      </c>
      <c r="H298" s="371">
        <v>840900</v>
      </c>
      <c r="I298" s="346"/>
      <c r="J298" s="372"/>
      <c r="K298" s="36"/>
    </row>
    <row r="299" spans="1:11" ht="13.5" thickBot="1">
      <c r="A299" s="44"/>
      <c r="B299" s="58"/>
      <c r="C299" s="51" t="s">
        <v>163</v>
      </c>
      <c r="D299" s="145"/>
      <c r="E299" s="345"/>
      <c r="F299" s="371">
        <v>100000</v>
      </c>
      <c r="G299" s="371">
        <f>SUM(H299:J299)</f>
        <v>100000</v>
      </c>
      <c r="H299" s="371">
        <v>100000</v>
      </c>
      <c r="I299" s="346"/>
      <c r="J299" s="372"/>
      <c r="K299" s="36"/>
    </row>
    <row r="300" spans="1:11" ht="24" customHeight="1" thickBot="1">
      <c r="A300" s="44"/>
      <c r="B300" s="58"/>
      <c r="C300" s="99" t="s">
        <v>211</v>
      </c>
      <c r="D300" s="80"/>
      <c r="E300" s="330">
        <v>46407</v>
      </c>
      <c r="F300" s="411">
        <v>783612</v>
      </c>
      <c r="G300" s="400">
        <f>SUM(H300:J300)</f>
        <v>783612</v>
      </c>
      <c r="H300" s="411">
        <v>783612</v>
      </c>
      <c r="I300" s="336"/>
      <c r="J300" s="392"/>
      <c r="K300" s="36">
        <f t="shared" si="52"/>
        <v>16.885642252246427</v>
      </c>
    </row>
    <row r="301" spans="1:11" ht="22.5" customHeight="1" thickBot="1">
      <c r="A301" s="37">
        <v>801</v>
      </c>
      <c r="B301" s="31"/>
      <c r="C301" s="108" t="s">
        <v>164</v>
      </c>
      <c r="D301" s="37"/>
      <c r="E301" s="393">
        <f aca="true" t="shared" si="61" ref="E301:J301">SUM(E302+E313+E316+E320+E325+E327+E329+E342+E345+E370+E372+E375+E384)</f>
        <v>67603129</v>
      </c>
      <c r="F301" s="393">
        <f t="shared" si="61"/>
        <v>67892642</v>
      </c>
      <c r="G301" s="393">
        <f t="shared" si="61"/>
        <v>67892642</v>
      </c>
      <c r="H301" s="393">
        <f t="shared" si="61"/>
        <v>735915</v>
      </c>
      <c r="I301" s="393">
        <f t="shared" si="61"/>
        <v>67156727</v>
      </c>
      <c r="J301" s="394">
        <f t="shared" si="61"/>
        <v>0</v>
      </c>
      <c r="K301" s="36">
        <f t="shared" si="52"/>
        <v>1.0042825384606089</v>
      </c>
    </row>
    <row r="302" spans="1:11" ht="18" customHeight="1" thickBot="1">
      <c r="A302" s="79"/>
      <c r="B302" s="180">
        <v>80101</v>
      </c>
      <c r="C302" s="191" t="s">
        <v>165</v>
      </c>
      <c r="D302" s="198"/>
      <c r="E302" s="382">
        <f aca="true" t="shared" si="62" ref="E302:J302">SUM(E303:E312)-E306</f>
        <v>17651307</v>
      </c>
      <c r="F302" s="382">
        <f t="shared" si="62"/>
        <v>16562697</v>
      </c>
      <c r="G302" s="382">
        <f t="shared" si="62"/>
        <v>16562697</v>
      </c>
      <c r="H302" s="382">
        <f t="shared" si="62"/>
        <v>250000</v>
      </c>
      <c r="I302" s="382">
        <f t="shared" si="62"/>
        <v>16312697</v>
      </c>
      <c r="J302" s="383">
        <f t="shared" si="62"/>
        <v>0</v>
      </c>
      <c r="K302" s="36">
        <f t="shared" si="52"/>
        <v>0.938326946554156</v>
      </c>
    </row>
    <row r="303" spans="1:11" ht="13.5" customHeight="1" thickBot="1">
      <c r="A303" s="84"/>
      <c r="B303" s="58"/>
      <c r="C303" s="48" t="s">
        <v>53</v>
      </c>
      <c r="D303" s="145">
        <v>2650</v>
      </c>
      <c r="E303" s="345">
        <v>17009186</v>
      </c>
      <c r="F303" s="371">
        <v>15847697</v>
      </c>
      <c r="G303" s="400">
        <f>SUM(H303:J303)</f>
        <v>15847697</v>
      </c>
      <c r="H303" s="371"/>
      <c r="I303" s="356">
        <v>15847697</v>
      </c>
      <c r="J303" s="372"/>
      <c r="K303" s="36">
        <f t="shared" si="52"/>
        <v>0.9317140161792575</v>
      </c>
    </row>
    <row r="304" spans="1:11" ht="13.5" thickBot="1">
      <c r="A304" s="44"/>
      <c r="B304" s="58"/>
      <c r="C304" s="51" t="s">
        <v>306</v>
      </c>
      <c r="D304" s="145">
        <v>3260</v>
      </c>
      <c r="E304" s="345">
        <v>8435</v>
      </c>
      <c r="F304" s="373"/>
      <c r="G304" s="403">
        <f>SUM(H304:J304)</f>
        <v>0</v>
      </c>
      <c r="H304" s="373"/>
      <c r="I304" s="346"/>
      <c r="J304" s="372"/>
      <c r="K304" s="36">
        <f t="shared" si="52"/>
        <v>0</v>
      </c>
    </row>
    <row r="305" spans="1:11" ht="13.5" thickBot="1">
      <c r="A305" s="44"/>
      <c r="B305" s="58"/>
      <c r="C305" s="51" t="s">
        <v>482</v>
      </c>
      <c r="D305" s="145">
        <v>6050</v>
      </c>
      <c r="E305" s="345"/>
      <c r="F305" s="371">
        <v>250000</v>
      </c>
      <c r="G305" s="400">
        <f>SUM(H305:J305)</f>
        <v>250000</v>
      </c>
      <c r="H305" s="371">
        <v>250000</v>
      </c>
      <c r="I305" s="346"/>
      <c r="J305" s="372"/>
      <c r="K305" s="36"/>
    </row>
    <row r="306" spans="1:11" ht="39.75" customHeight="1" thickBot="1">
      <c r="A306" s="86"/>
      <c r="B306" s="69"/>
      <c r="C306" s="95" t="s">
        <v>47</v>
      </c>
      <c r="D306" s="208">
        <v>6210</v>
      </c>
      <c r="E306" s="416">
        <f aca="true" t="shared" si="63" ref="E306:J306">SUM(E307:E312)</f>
        <v>633686</v>
      </c>
      <c r="F306" s="416">
        <f t="shared" si="63"/>
        <v>465000</v>
      </c>
      <c r="G306" s="416">
        <f t="shared" si="63"/>
        <v>465000</v>
      </c>
      <c r="H306" s="416">
        <f t="shared" si="63"/>
        <v>0</v>
      </c>
      <c r="I306" s="416">
        <f t="shared" si="63"/>
        <v>465000</v>
      </c>
      <c r="J306" s="417">
        <f t="shared" si="63"/>
        <v>0</v>
      </c>
      <c r="K306" s="36">
        <f t="shared" si="52"/>
        <v>0.733801914512866</v>
      </c>
    </row>
    <row r="307" spans="1:11" ht="16.5" customHeight="1" thickBot="1">
      <c r="A307" s="85"/>
      <c r="B307" s="68"/>
      <c r="C307" s="97" t="s">
        <v>258</v>
      </c>
      <c r="D307" s="209"/>
      <c r="E307" s="418">
        <v>78818</v>
      </c>
      <c r="F307" s="371">
        <v>65000</v>
      </c>
      <c r="G307" s="371">
        <f aca="true" t="shared" si="64" ref="G307:G312">SUM(H307:J307)</f>
        <v>65000</v>
      </c>
      <c r="H307" s="371"/>
      <c r="I307" s="356">
        <v>65000</v>
      </c>
      <c r="J307" s="347"/>
      <c r="K307" s="36">
        <f t="shared" si="52"/>
        <v>0.8246847166890812</v>
      </c>
    </row>
    <row r="308" spans="1:11" ht="16.5" customHeight="1" thickBot="1">
      <c r="A308" s="85"/>
      <c r="B308" s="68"/>
      <c r="C308" s="97" t="s">
        <v>70</v>
      </c>
      <c r="D308" s="209"/>
      <c r="E308" s="418">
        <v>65114</v>
      </c>
      <c r="F308" s="371">
        <v>70000</v>
      </c>
      <c r="G308" s="371">
        <f t="shared" si="64"/>
        <v>70000</v>
      </c>
      <c r="H308" s="371"/>
      <c r="I308" s="356">
        <v>70000</v>
      </c>
      <c r="J308" s="347"/>
      <c r="K308" s="36">
        <f t="shared" si="52"/>
        <v>1.075037626316921</v>
      </c>
    </row>
    <row r="309" spans="1:11" ht="16.5" customHeight="1" thickBot="1">
      <c r="A309" s="85"/>
      <c r="B309" s="68"/>
      <c r="C309" s="97" t="s">
        <v>46</v>
      </c>
      <c r="D309" s="209"/>
      <c r="E309" s="418">
        <v>149999</v>
      </c>
      <c r="F309" s="371">
        <v>65000</v>
      </c>
      <c r="G309" s="371">
        <f t="shared" si="64"/>
        <v>65000</v>
      </c>
      <c r="H309" s="371"/>
      <c r="I309" s="356">
        <v>65000</v>
      </c>
      <c r="J309" s="347"/>
      <c r="K309" s="36">
        <f aca="true" t="shared" si="65" ref="K309:K372">G309/E309</f>
        <v>0.4333362222414816</v>
      </c>
    </row>
    <row r="310" spans="1:11" ht="16.5" customHeight="1" thickBot="1">
      <c r="A310" s="85"/>
      <c r="B310" s="68"/>
      <c r="C310" s="97" t="s">
        <v>54</v>
      </c>
      <c r="D310" s="209"/>
      <c r="E310" s="418">
        <v>25000</v>
      </c>
      <c r="F310" s="371">
        <v>65000</v>
      </c>
      <c r="G310" s="371">
        <f t="shared" si="64"/>
        <v>65000</v>
      </c>
      <c r="H310" s="371"/>
      <c r="I310" s="356">
        <v>65000</v>
      </c>
      <c r="J310" s="347"/>
      <c r="K310" s="36">
        <f t="shared" si="65"/>
        <v>2.6</v>
      </c>
    </row>
    <row r="311" spans="1:11" ht="16.5" customHeight="1" thickBot="1">
      <c r="A311" s="85"/>
      <c r="B311" s="68"/>
      <c r="C311" s="97" t="s">
        <v>68</v>
      </c>
      <c r="D311" s="209"/>
      <c r="E311" s="418">
        <v>145000</v>
      </c>
      <c r="F311" s="371">
        <v>65000</v>
      </c>
      <c r="G311" s="371">
        <f t="shared" si="64"/>
        <v>65000</v>
      </c>
      <c r="H311" s="371"/>
      <c r="I311" s="356">
        <v>65000</v>
      </c>
      <c r="J311" s="347"/>
      <c r="K311" s="36">
        <f t="shared" si="65"/>
        <v>0.4482758620689655</v>
      </c>
    </row>
    <row r="312" spans="1:11" ht="16.5" customHeight="1" thickBot="1">
      <c r="A312" s="85"/>
      <c r="B312" s="68"/>
      <c r="C312" s="97" t="s">
        <v>69</v>
      </c>
      <c r="D312" s="209"/>
      <c r="E312" s="418">
        <v>169755</v>
      </c>
      <c r="F312" s="371">
        <v>135000</v>
      </c>
      <c r="G312" s="371">
        <f t="shared" si="64"/>
        <v>135000</v>
      </c>
      <c r="H312" s="371"/>
      <c r="I312" s="356">
        <v>135000</v>
      </c>
      <c r="J312" s="346"/>
      <c r="K312" s="36">
        <f t="shared" si="65"/>
        <v>0.795263762481223</v>
      </c>
    </row>
    <row r="313" spans="1:11" ht="18" customHeight="1" thickBot="1">
      <c r="A313" s="79"/>
      <c r="B313" s="181">
        <v>80102</v>
      </c>
      <c r="C313" s="192" t="s">
        <v>277</v>
      </c>
      <c r="D313" s="199"/>
      <c r="E313" s="384">
        <f aca="true" t="shared" si="66" ref="E313:J313">SUM(E314:E315)</f>
        <v>718012</v>
      </c>
      <c r="F313" s="384">
        <f t="shared" si="66"/>
        <v>907858</v>
      </c>
      <c r="G313" s="384">
        <f t="shared" si="66"/>
        <v>907858</v>
      </c>
      <c r="H313" s="384">
        <f t="shared" si="66"/>
        <v>0</v>
      </c>
      <c r="I313" s="384">
        <f t="shared" si="66"/>
        <v>907858</v>
      </c>
      <c r="J313" s="385">
        <f t="shared" si="66"/>
        <v>0</v>
      </c>
      <c r="K313" s="36">
        <f t="shared" si="65"/>
        <v>1.264405051726155</v>
      </c>
    </row>
    <row r="314" spans="1:11" ht="18.75" customHeight="1" thickBot="1">
      <c r="A314" s="85"/>
      <c r="B314" s="68"/>
      <c r="C314" s="99" t="s">
        <v>7</v>
      </c>
      <c r="D314" s="211">
        <v>2650</v>
      </c>
      <c r="E314" s="420">
        <v>687005</v>
      </c>
      <c r="F314" s="400">
        <v>807858</v>
      </c>
      <c r="G314" s="400">
        <f>SUM(H314:J314)</f>
        <v>807858</v>
      </c>
      <c r="H314" s="341"/>
      <c r="I314" s="341">
        <v>807858</v>
      </c>
      <c r="J314" s="342"/>
      <c r="K314" s="36">
        <f t="shared" si="65"/>
        <v>1.1759128390623066</v>
      </c>
    </row>
    <row r="315" spans="1:11" ht="53.25" customHeight="1" thickBot="1">
      <c r="A315" s="85"/>
      <c r="B315" s="68"/>
      <c r="C315" s="97" t="s">
        <v>238</v>
      </c>
      <c r="D315" s="210">
        <v>6210</v>
      </c>
      <c r="E315" s="421">
        <v>31007</v>
      </c>
      <c r="F315" s="408">
        <v>100000</v>
      </c>
      <c r="G315" s="400">
        <f>SUM(H315:J315)</f>
        <v>100000</v>
      </c>
      <c r="H315" s="364"/>
      <c r="I315" s="364">
        <v>100000</v>
      </c>
      <c r="J315" s="488"/>
      <c r="K315" s="36">
        <f t="shared" si="65"/>
        <v>3.2250782081465474</v>
      </c>
    </row>
    <row r="316" spans="1:11" ht="18" customHeight="1" thickBot="1">
      <c r="A316" s="79"/>
      <c r="B316" s="181">
        <v>80104</v>
      </c>
      <c r="C316" s="192" t="s">
        <v>351</v>
      </c>
      <c r="D316" s="199"/>
      <c r="E316" s="384">
        <f aca="true" t="shared" si="67" ref="E316:J316">SUM(E317:E319)</f>
        <v>6535861</v>
      </c>
      <c r="F316" s="384">
        <f t="shared" si="67"/>
        <v>7477366</v>
      </c>
      <c r="G316" s="384">
        <f t="shared" si="67"/>
        <v>7477366</v>
      </c>
      <c r="H316" s="384">
        <f t="shared" si="67"/>
        <v>0</v>
      </c>
      <c r="I316" s="384">
        <f t="shared" si="67"/>
        <v>7477366</v>
      </c>
      <c r="J316" s="385">
        <f t="shared" si="67"/>
        <v>0</v>
      </c>
      <c r="K316" s="36">
        <f t="shared" si="65"/>
        <v>1.144052176140221</v>
      </c>
    </row>
    <row r="317" spans="1:11" ht="24.75" thickBot="1">
      <c r="A317" s="44"/>
      <c r="B317" s="58"/>
      <c r="C317" s="249" t="s">
        <v>51</v>
      </c>
      <c r="D317" s="212">
        <v>2540</v>
      </c>
      <c r="E317" s="340">
        <v>1225086</v>
      </c>
      <c r="F317" s="424">
        <v>1659240</v>
      </c>
      <c r="G317" s="424">
        <f>SUM(H317:J317)</f>
        <v>1659240</v>
      </c>
      <c r="H317" s="424"/>
      <c r="I317" s="341">
        <v>1659240</v>
      </c>
      <c r="J317" s="423"/>
      <c r="K317" s="36">
        <f t="shared" si="65"/>
        <v>1.3543865491891998</v>
      </c>
    </row>
    <row r="318" spans="1:11" ht="24.75" customHeight="1" thickBot="1">
      <c r="A318" s="44"/>
      <c r="B318" s="58"/>
      <c r="C318" s="259" t="s">
        <v>50</v>
      </c>
      <c r="D318" s="145">
        <v>2650</v>
      </c>
      <c r="E318" s="345">
        <v>4934180</v>
      </c>
      <c r="F318" s="371">
        <v>5438126</v>
      </c>
      <c r="G318" s="424">
        <f>SUM(H318:J318)</f>
        <v>5438126</v>
      </c>
      <c r="H318" s="371"/>
      <c r="I318" s="356">
        <v>5438126</v>
      </c>
      <c r="J318" s="372"/>
      <c r="K318" s="36">
        <f t="shared" si="65"/>
        <v>1.1021336878670822</v>
      </c>
    </row>
    <row r="319" spans="1:11" ht="49.5" customHeight="1" thickBot="1">
      <c r="A319" s="44"/>
      <c r="B319" s="58"/>
      <c r="C319" s="106" t="s">
        <v>11</v>
      </c>
      <c r="D319" s="207">
        <v>6210</v>
      </c>
      <c r="E319" s="361">
        <v>376595</v>
      </c>
      <c r="F319" s="408">
        <v>380000</v>
      </c>
      <c r="G319" s="424">
        <f>SUM(H319:J319)</f>
        <v>380000</v>
      </c>
      <c r="H319" s="408"/>
      <c r="I319" s="364">
        <v>380000</v>
      </c>
      <c r="J319" s="409"/>
      <c r="K319" s="36">
        <f t="shared" si="65"/>
        <v>1.0090415433024869</v>
      </c>
    </row>
    <row r="320" spans="1:11" ht="18" customHeight="1" thickBot="1">
      <c r="A320" s="79"/>
      <c r="B320" s="181">
        <v>80110</v>
      </c>
      <c r="C320" s="192" t="s">
        <v>166</v>
      </c>
      <c r="D320" s="199"/>
      <c r="E320" s="384">
        <f aca="true" t="shared" si="68" ref="E320:J320">SUM(E321:E324)</f>
        <v>12166218</v>
      </c>
      <c r="F320" s="384">
        <f t="shared" si="68"/>
        <v>11219404</v>
      </c>
      <c r="G320" s="384">
        <f t="shared" si="68"/>
        <v>11219404</v>
      </c>
      <c r="H320" s="384">
        <f t="shared" si="68"/>
        <v>0</v>
      </c>
      <c r="I320" s="384">
        <f t="shared" si="68"/>
        <v>11219404</v>
      </c>
      <c r="J320" s="385">
        <f t="shared" si="68"/>
        <v>0</v>
      </c>
      <c r="K320" s="36">
        <f t="shared" si="65"/>
        <v>0.9221768013691684</v>
      </c>
    </row>
    <row r="321" spans="1:11" ht="24.75" thickBot="1">
      <c r="A321" s="44"/>
      <c r="B321" s="58"/>
      <c r="C321" s="249" t="s">
        <v>51</v>
      </c>
      <c r="D321" s="206">
        <v>2540</v>
      </c>
      <c r="E321" s="340">
        <v>612889</v>
      </c>
      <c r="F321" s="400">
        <v>592515</v>
      </c>
      <c r="G321" s="400">
        <f>SUM(H321:J321)</f>
        <v>592515</v>
      </c>
      <c r="H321" s="400"/>
      <c r="I321" s="400">
        <v>592515</v>
      </c>
      <c r="J321" s="407"/>
      <c r="K321" s="36">
        <f t="shared" si="65"/>
        <v>0.9667574389489777</v>
      </c>
    </row>
    <row r="322" spans="1:11" ht="48.75" thickBot="1">
      <c r="A322" s="44"/>
      <c r="B322" s="58"/>
      <c r="C322" s="97" t="s">
        <v>18</v>
      </c>
      <c r="D322" s="145">
        <v>2590</v>
      </c>
      <c r="E322" s="345">
        <v>485933</v>
      </c>
      <c r="F322" s="371">
        <v>827424</v>
      </c>
      <c r="G322" s="400">
        <f>SUM(H322:J322)</f>
        <v>827424</v>
      </c>
      <c r="H322" s="371"/>
      <c r="I322" s="356">
        <v>827424</v>
      </c>
      <c r="J322" s="372"/>
      <c r="K322" s="36">
        <f t="shared" si="65"/>
        <v>1.7027532602231172</v>
      </c>
    </row>
    <row r="323" spans="1:11" ht="13.5" thickBot="1">
      <c r="A323" s="85"/>
      <c r="B323" s="68"/>
      <c r="C323" s="51" t="s">
        <v>55</v>
      </c>
      <c r="D323" s="209">
        <v>2650</v>
      </c>
      <c r="E323" s="418">
        <v>10841449</v>
      </c>
      <c r="F323" s="371">
        <v>9549465</v>
      </c>
      <c r="G323" s="400">
        <f>SUM(H323:J323)</f>
        <v>9549465</v>
      </c>
      <c r="H323" s="356"/>
      <c r="I323" s="356">
        <v>9549465</v>
      </c>
      <c r="J323" s="347"/>
      <c r="K323" s="36">
        <f t="shared" si="65"/>
        <v>0.8808292138809121</v>
      </c>
    </row>
    <row r="324" spans="1:11" ht="48.75" thickBot="1">
      <c r="A324" s="85"/>
      <c r="B324" s="68"/>
      <c r="C324" s="106" t="s">
        <v>11</v>
      </c>
      <c r="D324" s="210">
        <v>6210</v>
      </c>
      <c r="E324" s="421">
        <v>225947</v>
      </c>
      <c r="F324" s="408">
        <v>250000</v>
      </c>
      <c r="G324" s="400">
        <f>SUM(H324:J324)</f>
        <v>250000</v>
      </c>
      <c r="H324" s="364"/>
      <c r="I324" s="364">
        <v>250000</v>
      </c>
      <c r="J324" s="366"/>
      <c r="K324" s="36">
        <f t="shared" si="65"/>
        <v>1.1064541684554343</v>
      </c>
    </row>
    <row r="325" spans="1:11" ht="18" customHeight="1" thickBot="1">
      <c r="A325" s="79"/>
      <c r="B325" s="181">
        <v>80111</v>
      </c>
      <c r="C325" s="192" t="s">
        <v>167</v>
      </c>
      <c r="D325" s="199"/>
      <c r="E325" s="384">
        <f aca="true" t="shared" si="69" ref="E325:J325">SUM(E326:E326)</f>
        <v>495465</v>
      </c>
      <c r="F325" s="384">
        <f t="shared" si="69"/>
        <v>555705</v>
      </c>
      <c r="G325" s="384">
        <f t="shared" si="69"/>
        <v>555705</v>
      </c>
      <c r="H325" s="384">
        <f t="shared" si="69"/>
        <v>0</v>
      </c>
      <c r="I325" s="384">
        <f t="shared" si="69"/>
        <v>555705</v>
      </c>
      <c r="J325" s="385">
        <f t="shared" si="69"/>
        <v>0</v>
      </c>
      <c r="K325" s="36">
        <f t="shared" si="65"/>
        <v>1.1215827555932305</v>
      </c>
    </row>
    <row r="326" spans="1:11" ht="13.5" thickBot="1">
      <c r="A326" s="44"/>
      <c r="B326" s="58"/>
      <c r="C326" s="114" t="s">
        <v>55</v>
      </c>
      <c r="D326" s="80">
        <v>2650</v>
      </c>
      <c r="E326" s="330">
        <v>495465</v>
      </c>
      <c r="F326" s="411">
        <v>555705</v>
      </c>
      <c r="G326" s="411">
        <f>SUM(H326:J326)</f>
        <v>555705</v>
      </c>
      <c r="H326" s="411"/>
      <c r="I326" s="335">
        <v>555705</v>
      </c>
      <c r="J326" s="392"/>
      <c r="K326" s="36">
        <f t="shared" si="65"/>
        <v>1.1215827555932305</v>
      </c>
    </row>
    <row r="327" spans="1:11" ht="18" customHeight="1" thickBot="1">
      <c r="A327" s="44"/>
      <c r="B327" s="181" t="s">
        <v>223</v>
      </c>
      <c r="C327" s="192" t="s">
        <v>224</v>
      </c>
      <c r="D327" s="201"/>
      <c r="E327" s="327">
        <f aca="true" t="shared" si="70" ref="E327:J327">SUM(E328)</f>
        <v>11308</v>
      </c>
      <c r="F327" s="327">
        <f t="shared" si="70"/>
        <v>11308</v>
      </c>
      <c r="G327" s="327">
        <f t="shared" si="70"/>
        <v>11308</v>
      </c>
      <c r="H327" s="327">
        <f t="shared" si="70"/>
        <v>0</v>
      </c>
      <c r="I327" s="327">
        <f t="shared" si="70"/>
        <v>11308</v>
      </c>
      <c r="J327" s="353">
        <f t="shared" si="70"/>
        <v>0</v>
      </c>
      <c r="K327" s="36">
        <f t="shared" si="65"/>
        <v>1</v>
      </c>
    </row>
    <row r="328" spans="1:11" ht="13.5" thickBot="1">
      <c r="A328" s="44"/>
      <c r="B328" s="58"/>
      <c r="C328" s="114" t="s">
        <v>83</v>
      </c>
      <c r="D328" s="80">
        <v>4300</v>
      </c>
      <c r="E328" s="330">
        <v>11308</v>
      </c>
      <c r="F328" s="415">
        <v>11308</v>
      </c>
      <c r="G328" s="415">
        <f>SUM(H328:J328)</f>
        <v>11308</v>
      </c>
      <c r="H328" s="415"/>
      <c r="I328" s="336">
        <v>11308</v>
      </c>
      <c r="J328" s="392"/>
      <c r="K328" s="36">
        <f t="shared" si="65"/>
        <v>1</v>
      </c>
    </row>
    <row r="329" spans="1:11" ht="21.75" customHeight="1" thickBot="1">
      <c r="A329" s="79"/>
      <c r="B329" s="181">
        <v>80120</v>
      </c>
      <c r="C329" s="192" t="s">
        <v>278</v>
      </c>
      <c r="D329" s="199"/>
      <c r="E329" s="384">
        <f aca="true" t="shared" si="71" ref="E329:J329">SUM(E330:E341)-E330</f>
        <v>12238802</v>
      </c>
      <c r="F329" s="384">
        <f t="shared" si="71"/>
        <v>12506054</v>
      </c>
      <c r="G329" s="384">
        <f t="shared" si="71"/>
        <v>12506054</v>
      </c>
      <c r="H329" s="384">
        <f t="shared" si="71"/>
        <v>0</v>
      </c>
      <c r="I329" s="384">
        <f t="shared" si="71"/>
        <v>12506054</v>
      </c>
      <c r="J329" s="385">
        <f t="shared" si="71"/>
        <v>0</v>
      </c>
      <c r="K329" s="36">
        <f t="shared" si="65"/>
        <v>1.0218364509859708</v>
      </c>
    </row>
    <row r="330" spans="1:11" ht="24.75" thickBot="1">
      <c r="A330" s="44"/>
      <c r="B330" s="58"/>
      <c r="C330" s="249" t="s">
        <v>44</v>
      </c>
      <c r="D330" s="230">
        <v>2540</v>
      </c>
      <c r="E330" s="343">
        <f aca="true" t="shared" si="72" ref="E330:J330">SUM(E331:E338)</f>
        <v>472534</v>
      </c>
      <c r="F330" s="343">
        <f t="shared" si="72"/>
        <v>440404</v>
      </c>
      <c r="G330" s="343">
        <f t="shared" si="72"/>
        <v>440404</v>
      </c>
      <c r="H330" s="343">
        <f t="shared" si="72"/>
        <v>0</v>
      </c>
      <c r="I330" s="343">
        <f t="shared" si="72"/>
        <v>440404</v>
      </c>
      <c r="J330" s="344">
        <f t="shared" si="72"/>
        <v>0</v>
      </c>
      <c r="K330" s="36">
        <f t="shared" si="65"/>
        <v>0.9320048927696208</v>
      </c>
    </row>
    <row r="331" spans="1:11" ht="13.5" thickBot="1">
      <c r="A331" s="44"/>
      <c r="B331" s="58"/>
      <c r="C331" s="51" t="s">
        <v>239</v>
      </c>
      <c r="D331" s="145"/>
      <c r="E331" s="345">
        <v>109643</v>
      </c>
      <c r="F331" s="371">
        <v>134805</v>
      </c>
      <c r="G331" s="371">
        <f aca="true" t="shared" si="73" ref="G331:G341">SUM(H331:J331)</f>
        <v>134805</v>
      </c>
      <c r="H331" s="371"/>
      <c r="I331" s="356">
        <v>134805</v>
      </c>
      <c r="J331" s="372"/>
      <c r="K331" s="36">
        <f t="shared" si="65"/>
        <v>1.2294902547358244</v>
      </c>
    </row>
    <row r="332" spans="1:11" ht="13.5" thickBot="1">
      <c r="A332" s="44"/>
      <c r="B332" s="58"/>
      <c r="C332" s="51" t="s">
        <v>265</v>
      </c>
      <c r="D332" s="145"/>
      <c r="E332" s="345">
        <v>7383</v>
      </c>
      <c r="F332" s="373"/>
      <c r="G332" s="373">
        <f t="shared" si="73"/>
        <v>0</v>
      </c>
      <c r="H332" s="373"/>
      <c r="I332" s="346"/>
      <c r="J332" s="372"/>
      <c r="K332" s="36">
        <f t="shared" si="65"/>
        <v>0</v>
      </c>
    </row>
    <row r="333" spans="1:11" ht="13.5" thickBot="1">
      <c r="A333" s="44"/>
      <c r="B333" s="58"/>
      <c r="C333" s="51" t="s">
        <v>261</v>
      </c>
      <c r="D333" s="145"/>
      <c r="E333" s="345">
        <v>43193</v>
      </c>
      <c r="F333" s="371">
        <v>51499</v>
      </c>
      <c r="G333" s="371">
        <f t="shared" si="73"/>
        <v>51499</v>
      </c>
      <c r="H333" s="371"/>
      <c r="I333" s="356">
        <v>51499</v>
      </c>
      <c r="J333" s="372"/>
      <c r="K333" s="36">
        <f t="shared" si="65"/>
        <v>1.1922996781885953</v>
      </c>
    </row>
    <row r="334" spans="1:11" ht="13.5" thickBot="1">
      <c r="A334" s="44"/>
      <c r="B334" s="58"/>
      <c r="C334" s="51" t="s">
        <v>262</v>
      </c>
      <c r="D334" s="145"/>
      <c r="E334" s="345">
        <v>102998</v>
      </c>
      <c r="F334" s="371">
        <v>35734</v>
      </c>
      <c r="G334" s="371">
        <f t="shared" si="73"/>
        <v>35734</v>
      </c>
      <c r="H334" s="371"/>
      <c r="I334" s="356">
        <v>35734</v>
      </c>
      <c r="J334" s="372"/>
      <c r="K334" s="36">
        <f t="shared" si="65"/>
        <v>0.3469387755102041</v>
      </c>
    </row>
    <row r="335" spans="1:11" ht="13.5" thickBot="1">
      <c r="A335" s="44"/>
      <c r="B335" s="58"/>
      <c r="C335" s="51" t="s">
        <v>263</v>
      </c>
      <c r="D335" s="145"/>
      <c r="E335" s="345">
        <v>31010</v>
      </c>
      <c r="F335" s="371">
        <v>43091</v>
      </c>
      <c r="G335" s="371">
        <f t="shared" si="73"/>
        <v>43091</v>
      </c>
      <c r="H335" s="371"/>
      <c r="I335" s="356">
        <v>43091</v>
      </c>
      <c r="J335" s="372"/>
      <c r="K335" s="36">
        <f t="shared" si="65"/>
        <v>1.389584005159626</v>
      </c>
    </row>
    <row r="336" spans="1:11" ht="13.5" thickBot="1">
      <c r="A336" s="44"/>
      <c r="B336" s="58"/>
      <c r="C336" s="51" t="s">
        <v>260</v>
      </c>
      <c r="D336" s="145"/>
      <c r="E336" s="345">
        <v>35440</v>
      </c>
      <c r="F336" s="371">
        <v>60475</v>
      </c>
      <c r="G336" s="371">
        <f t="shared" si="73"/>
        <v>60475</v>
      </c>
      <c r="H336" s="371"/>
      <c r="I336" s="356">
        <v>60475</v>
      </c>
      <c r="J336" s="372"/>
      <c r="K336" s="36">
        <f t="shared" si="65"/>
        <v>1.7064051918735892</v>
      </c>
    </row>
    <row r="337" spans="1:11" ht="14.25" customHeight="1" thickBot="1">
      <c r="A337" s="44"/>
      <c r="B337" s="58"/>
      <c r="C337" s="51" t="s">
        <v>264</v>
      </c>
      <c r="D337" s="145"/>
      <c r="E337" s="345">
        <v>114072</v>
      </c>
      <c r="F337" s="371">
        <v>94300</v>
      </c>
      <c r="G337" s="371">
        <f t="shared" si="73"/>
        <v>94300</v>
      </c>
      <c r="H337" s="489"/>
      <c r="I337" s="356">
        <v>94300</v>
      </c>
      <c r="J337" s="425"/>
      <c r="K337" s="36">
        <f t="shared" si="65"/>
        <v>0.8266708745353811</v>
      </c>
    </row>
    <row r="338" spans="1:11" ht="14.25" customHeight="1" thickBot="1">
      <c r="A338" s="44"/>
      <c r="B338" s="58"/>
      <c r="C338" s="51" t="s">
        <v>35</v>
      </c>
      <c r="D338" s="145"/>
      <c r="E338" s="345">
        <v>28795</v>
      </c>
      <c r="F338" s="371">
        <v>20500</v>
      </c>
      <c r="G338" s="371">
        <f t="shared" si="73"/>
        <v>20500</v>
      </c>
      <c r="H338" s="489"/>
      <c r="I338" s="356">
        <v>20500</v>
      </c>
      <c r="J338" s="425"/>
      <c r="K338" s="36">
        <f t="shared" si="65"/>
        <v>0.7119291543670776</v>
      </c>
    </row>
    <row r="339" spans="1:11" ht="51.75" thickBot="1">
      <c r="A339" s="44"/>
      <c r="B339" s="58"/>
      <c r="C339" s="260" t="s">
        <v>33</v>
      </c>
      <c r="D339" s="213">
        <v>2590</v>
      </c>
      <c r="E339" s="345">
        <v>376280</v>
      </c>
      <c r="F339" s="371">
        <v>539608</v>
      </c>
      <c r="G339" s="371">
        <f t="shared" si="73"/>
        <v>539608</v>
      </c>
      <c r="H339" s="371"/>
      <c r="I339" s="356">
        <v>539608</v>
      </c>
      <c r="J339" s="372"/>
      <c r="K339" s="36">
        <f t="shared" si="65"/>
        <v>1.4340597427447646</v>
      </c>
    </row>
    <row r="340" spans="1:11" ht="24.75" customHeight="1" thickBot="1">
      <c r="A340" s="44"/>
      <c r="B340" s="71"/>
      <c r="C340" s="260" t="s">
        <v>8</v>
      </c>
      <c r="D340" s="268">
        <v>2650</v>
      </c>
      <c r="E340" s="345">
        <v>11073652</v>
      </c>
      <c r="F340" s="371">
        <v>11146042</v>
      </c>
      <c r="G340" s="371">
        <f t="shared" si="73"/>
        <v>11146042</v>
      </c>
      <c r="H340" s="371"/>
      <c r="I340" s="356">
        <v>11146042</v>
      </c>
      <c r="J340" s="372"/>
      <c r="K340" s="36">
        <f t="shared" si="65"/>
        <v>1.0065371387867346</v>
      </c>
    </row>
    <row r="341" spans="1:11" ht="48.75" customHeight="1" thickBot="1">
      <c r="A341" s="44"/>
      <c r="B341" s="71"/>
      <c r="C341" s="106" t="s">
        <v>11</v>
      </c>
      <c r="D341" s="269">
        <v>6210</v>
      </c>
      <c r="E341" s="361">
        <v>316336</v>
      </c>
      <c r="F341" s="408">
        <v>380000</v>
      </c>
      <c r="G341" s="371">
        <f t="shared" si="73"/>
        <v>380000</v>
      </c>
      <c r="H341" s="408"/>
      <c r="I341" s="364">
        <v>380000</v>
      </c>
      <c r="J341" s="409"/>
      <c r="K341" s="36">
        <f t="shared" si="65"/>
        <v>1.2012543624500531</v>
      </c>
    </row>
    <row r="342" spans="1:11" ht="22.5" customHeight="1" thickBot="1">
      <c r="A342" s="44"/>
      <c r="B342" s="181" t="s">
        <v>230</v>
      </c>
      <c r="C342" s="192" t="s">
        <v>279</v>
      </c>
      <c r="D342" s="201"/>
      <c r="E342" s="327">
        <f aca="true" t="shared" si="74" ref="E342:J342">SUM(E343:E344)</f>
        <v>1689553</v>
      </c>
      <c r="F342" s="327">
        <f t="shared" si="74"/>
        <v>1501594</v>
      </c>
      <c r="G342" s="327">
        <f t="shared" si="74"/>
        <v>1501594</v>
      </c>
      <c r="H342" s="327">
        <f t="shared" si="74"/>
        <v>0</v>
      </c>
      <c r="I342" s="327">
        <f t="shared" si="74"/>
        <v>1501594</v>
      </c>
      <c r="J342" s="353">
        <f t="shared" si="74"/>
        <v>0</v>
      </c>
      <c r="K342" s="36">
        <f t="shared" si="65"/>
        <v>0.8887522320992594</v>
      </c>
    </row>
    <row r="343" spans="1:11" ht="29.25" customHeight="1" thickBot="1">
      <c r="A343" s="44"/>
      <c r="B343" s="64"/>
      <c r="C343" s="95" t="s">
        <v>51</v>
      </c>
      <c r="D343" s="200">
        <v>2540</v>
      </c>
      <c r="E343" s="340">
        <v>222097</v>
      </c>
      <c r="F343" s="378">
        <v>203775</v>
      </c>
      <c r="G343" s="378">
        <f>SUM(H343:J343)</f>
        <v>203775</v>
      </c>
      <c r="H343" s="378"/>
      <c r="I343" s="341">
        <v>203775</v>
      </c>
      <c r="J343" s="377"/>
      <c r="K343" s="36">
        <f t="shared" si="65"/>
        <v>0.9175045137935226</v>
      </c>
    </row>
    <row r="344" spans="1:11" ht="27.75" customHeight="1" thickBot="1">
      <c r="A344" s="44"/>
      <c r="B344" s="64"/>
      <c r="C344" s="261" t="s">
        <v>8</v>
      </c>
      <c r="D344" s="202">
        <v>2650</v>
      </c>
      <c r="E344" s="361">
        <v>1467456</v>
      </c>
      <c r="F344" s="426">
        <v>1297819</v>
      </c>
      <c r="G344" s="378">
        <f>SUM(H344:J344)</f>
        <v>1297819</v>
      </c>
      <c r="H344" s="426"/>
      <c r="I344" s="364">
        <v>1297819</v>
      </c>
      <c r="J344" s="427"/>
      <c r="K344" s="36">
        <f t="shared" si="65"/>
        <v>0.8844006225740328</v>
      </c>
    </row>
    <row r="345" spans="1:11" ht="19.5" customHeight="1" thickBot="1">
      <c r="A345" s="44"/>
      <c r="B345" s="181">
        <v>80130</v>
      </c>
      <c r="C345" s="190" t="s">
        <v>168</v>
      </c>
      <c r="D345" s="199"/>
      <c r="E345" s="384">
        <f aca="true" t="shared" si="75" ref="E345:J345">SUM(E346:E369)-E346</f>
        <v>13741288</v>
      </c>
      <c r="F345" s="384">
        <f>SUM(F346:F369)-F346</f>
        <v>14719629</v>
      </c>
      <c r="G345" s="384">
        <f t="shared" si="75"/>
        <v>14719629</v>
      </c>
      <c r="H345" s="384">
        <f t="shared" si="75"/>
        <v>150000</v>
      </c>
      <c r="I345" s="384">
        <f t="shared" si="75"/>
        <v>14569629</v>
      </c>
      <c r="J345" s="385">
        <f t="shared" si="75"/>
        <v>0</v>
      </c>
      <c r="K345" s="36">
        <f t="shared" si="65"/>
        <v>1.071197183262588</v>
      </c>
    </row>
    <row r="346" spans="1:11" ht="24.75" thickBot="1">
      <c r="A346" s="44"/>
      <c r="B346" s="58"/>
      <c r="C346" s="280" t="s">
        <v>220</v>
      </c>
      <c r="D346" s="231">
        <v>2540</v>
      </c>
      <c r="E346" s="428">
        <f aca="true" t="shared" si="76" ref="E346:J346">SUM(E347:E363)</f>
        <v>1276508</v>
      </c>
      <c r="F346" s="428">
        <f t="shared" si="76"/>
        <v>1539231</v>
      </c>
      <c r="G346" s="428">
        <f t="shared" si="76"/>
        <v>1539231</v>
      </c>
      <c r="H346" s="428">
        <f t="shared" si="76"/>
        <v>0</v>
      </c>
      <c r="I346" s="428">
        <f t="shared" si="76"/>
        <v>1539231</v>
      </c>
      <c r="J346" s="428">
        <f t="shared" si="76"/>
        <v>0</v>
      </c>
      <c r="K346" s="36">
        <f t="shared" si="65"/>
        <v>1.205813829603888</v>
      </c>
    </row>
    <row r="347" spans="1:11" ht="13.5" thickBot="1">
      <c r="A347" s="44"/>
      <c r="B347" s="58"/>
      <c r="C347" s="51" t="s">
        <v>36</v>
      </c>
      <c r="D347" s="145"/>
      <c r="E347" s="373">
        <v>190672</v>
      </c>
      <c r="F347" s="371">
        <v>91584</v>
      </c>
      <c r="G347" s="371">
        <f aca="true" t="shared" si="77" ref="G347:G369">SUM(H347:J347)</f>
        <v>91584</v>
      </c>
      <c r="H347" s="371"/>
      <c r="I347" s="371">
        <v>91584</v>
      </c>
      <c r="J347" s="372"/>
      <c r="K347" s="36">
        <f t="shared" si="65"/>
        <v>0.48032222874884617</v>
      </c>
    </row>
    <row r="348" spans="1:11" ht="13.5" thickBot="1">
      <c r="A348" s="44"/>
      <c r="B348" s="58"/>
      <c r="C348" s="51" t="s">
        <v>25</v>
      </c>
      <c r="D348" s="145"/>
      <c r="E348" s="373">
        <v>228526</v>
      </c>
      <c r="F348" s="371">
        <v>185712</v>
      </c>
      <c r="G348" s="371">
        <f t="shared" si="77"/>
        <v>185712</v>
      </c>
      <c r="H348" s="371"/>
      <c r="I348" s="371">
        <v>185712</v>
      </c>
      <c r="J348" s="372"/>
      <c r="K348" s="36">
        <f t="shared" si="65"/>
        <v>0.8126515144885046</v>
      </c>
    </row>
    <row r="349" spans="1:11" ht="13.5" thickBot="1">
      <c r="A349" s="44"/>
      <c r="B349" s="58"/>
      <c r="C349" s="51" t="s">
        <v>255</v>
      </c>
      <c r="D349" s="145"/>
      <c r="E349" s="373">
        <v>105150</v>
      </c>
      <c r="F349" s="371">
        <v>319680</v>
      </c>
      <c r="G349" s="371">
        <f t="shared" si="77"/>
        <v>319680</v>
      </c>
      <c r="H349" s="371"/>
      <c r="I349" s="371">
        <v>319680</v>
      </c>
      <c r="J349" s="372"/>
      <c r="K349" s="36">
        <f t="shared" si="65"/>
        <v>3.040228245363766</v>
      </c>
    </row>
    <row r="350" spans="1:11" ht="13.5" thickBot="1">
      <c r="A350" s="44"/>
      <c r="B350" s="58"/>
      <c r="C350" s="51" t="s">
        <v>267</v>
      </c>
      <c r="D350" s="145"/>
      <c r="E350" s="373">
        <v>9814</v>
      </c>
      <c r="F350" s="373"/>
      <c r="G350" s="373">
        <f t="shared" si="77"/>
        <v>0</v>
      </c>
      <c r="H350" s="373"/>
      <c r="I350" s="373"/>
      <c r="J350" s="372"/>
      <c r="K350" s="36">
        <f t="shared" si="65"/>
        <v>0</v>
      </c>
    </row>
    <row r="351" spans="1:11" ht="13.5" thickBot="1">
      <c r="A351" s="44"/>
      <c r="B351" s="58"/>
      <c r="C351" s="51" t="s">
        <v>169</v>
      </c>
      <c r="D351" s="145"/>
      <c r="E351" s="373">
        <v>20563</v>
      </c>
      <c r="F351" s="373"/>
      <c r="G351" s="373">
        <f t="shared" si="77"/>
        <v>0</v>
      </c>
      <c r="H351" s="373"/>
      <c r="I351" s="373"/>
      <c r="J351" s="372"/>
      <c r="K351" s="36">
        <f t="shared" si="65"/>
        <v>0</v>
      </c>
    </row>
    <row r="352" spans="1:11" ht="13.5" thickBot="1">
      <c r="A352" s="44"/>
      <c r="B352" s="58"/>
      <c r="C352" s="51" t="s">
        <v>240</v>
      </c>
      <c r="D352" s="145"/>
      <c r="E352" s="373">
        <v>12618</v>
      </c>
      <c r="F352" s="373"/>
      <c r="G352" s="373">
        <f t="shared" si="77"/>
        <v>0</v>
      </c>
      <c r="H352" s="373"/>
      <c r="I352" s="373"/>
      <c r="J352" s="372"/>
      <c r="K352" s="36">
        <f t="shared" si="65"/>
        <v>0</v>
      </c>
    </row>
    <row r="353" spans="1:11" ht="13.5" thickBot="1">
      <c r="A353" s="44"/>
      <c r="B353" s="58"/>
      <c r="C353" s="51" t="s">
        <v>37</v>
      </c>
      <c r="D353" s="145"/>
      <c r="E353" s="373">
        <v>75708</v>
      </c>
      <c r="F353" s="371">
        <v>62640</v>
      </c>
      <c r="G353" s="371">
        <f t="shared" si="77"/>
        <v>62640</v>
      </c>
      <c r="H353" s="371"/>
      <c r="I353" s="371">
        <v>62640</v>
      </c>
      <c r="J353" s="372"/>
      <c r="K353" s="36">
        <f t="shared" si="65"/>
        <v>0.8273894436519258</v>
      </c>
    </row>
    <row r="354" spans="1:11" ht="13.5" thickBot="1">
      <c r="A354" s="44"/>
      <c r="B354" s="58"/>
      <c r="C354" s="51" t="s">
        <v>459</v>
      </c>
      <c r="D354" s="145"/>
      <c r="E354" s="373"/>
      <c r="F354" s="371">
        <v>34344</v>
      </c>
      <c r="G354" s="371">
        <f t="shared" si="77"/>
        <v>34344</v>
      </c>
      <c r="H354" s="371"/>
      <c r="I354" s="371">
        <v>34344</v>
      </c>
      <c r="J354" s="372"/>
      <c r="K354" s="36"/>
    </row>
    <row r="355" spans="1:11" ht="13.5" thickBot="1">
      <c r="A355" s="44"/>
      <c r="B355" s="58"/>
      <c r="C355" s="51" t="s">
        <v>39</v>
      </c>
      <c r="D355" s="145"/>
      <c r="E355" s="373">
        <v>19628</v>
      </c>
      <c r="F355" s="373"/>
      <c r="G355" s="373">
        <f t="shared" si="77"/>
        <v>0</v>
      </c>
      <c r="H355" s="373"/>
      <c r="I355" s="373"/>
      <c r="J355" s="372"/>
      <c r="K355" s="36">
        <f t="shared" si="65"/>
        <v>0</v>
      </c>
    </row>
    <row r="356" spans="1:11" ht="13.5" thickBot="1">
      <c r="A356" s="44"/>
      <c r="B356" s="58"/>
      <c r="C356" s="51" t="s">
        <v>41</v>
      </c>
      <c r="D356" s="145"/>
      <c r="E356" s="373">
        <v>33648</v>
      </c>
      <c r="F356" s="371">
        <v>27984</v>
      </c>
      <c r="G356" s="371">
        <f t="shared" si="77"/>
        <v>27984</v>
      </c>
      <c r="H356" s="371"/>
      <c r="I356" s="371">
        <v>27984</v>
      </c>
      <c r="J356" s="452"/>
      <c r="K356" s="36">
        <f t="shared" si="65"/>
        <v>0.8316690442225392</v>
      </c>
    </row>
    <row r="357" spans="1:11" ht="13.5" thickBot="1">
      <c r="A357" s="44"/>
      <c r="B357" s="58"/>
      <c r="C357" s="51" t="s">
        <v>456</v>
      </c>
      <c r="D357" s="145"/>
      <c r="E357" s="373"/>
      <c r="F357" s="371">
        <v>65835</v>
      </c>
      <c r="G357" s="371">
        <f t="shared" si="77"/>
        <v>65835</v>
      </c>
      <c r="H357" s="371"/>
      <c r="I357" s="371">
        <v>65835</v>
      </c>
      <c r="J357" s="372"/>
      <c r="K357" s="36"/>
    </row>
    <row r="358" spans="1:11" ht="13.5" thickBot="1">
      <c r="A358" s="44"/>
      <c r="B358" s="58"/>
      <c r="C358" s="51" t="s">
        <v>457</v>
      </c>
      <c r="D358" s="145"/>
      <c r="E358" s="373"/>
      <c r="F358" s="371">
        <v>57240</v>
      </c>
      <c r="G358" s="371">
        <f t="shared" si="77"/>
        <v>57240</v>
      </c>
      <c r="H358" s="371"/>
      <c r="I358" s="371">
        <v>57240</v>
      </c>
      <c r="J358" s="372"/>
      <c r="K358" s="36"/>
    </row>
    <row r="359" spans="1:11" ht="24.75" thickBot="1">
      <c r="A359" s="44"/>
      <c r="B359" s="58"/>
      <c r="C359" s="97" t="s">
        <v>458</v>
      </c>
      <c r="D359" s="145"/>
      <c r="E359" s="373"/>
      <c r="F359" s="371">
        <v>25440</v>
      </c>
      <c r="G359" s="371">
        <f t="shared" si="77"/>
        <v>25440</v>
      </c>
      <c r="H359" s="371"/>
      <c r="I359" s="371">
        <v>25440</v>
      </c>
      <c r="J359" s="372"/>
      <c r="K359" s="36"/>
    </row>
    <row r="360" spans="1:11" ht="13.5" thickBot="1">
      <c r="A360" s="44"/>
      <c r="B360" s="58"/>
      <c r="C360" s="51" t="s">
        <v>266</v>
      </c>
      <c r="D360" s="145"/>
      <c r="E360" s="373">
        <v>402024</v>
      </c>
      <c r="F360" s="371">
        <v>463980</v>
      </c>
      <c r="G360" s="371">
        <f t="shared" si="77"/>
        <v>463980</v>
      </c>
      <c r="H360" s="371"/>
      <c r="I360" s="371">
        <v>463980</v>
      </c>
      <c r="J360" s="372"/>
      <c r="K360" s="36">
        <f t="shared" si="65"/>
        <v>1.1541102023759775</v>
      </c>
    </row>
    <row r="361" spans="1:11" ht="13.5" thickBot="1">
      <c r="A361" s="44"/>
      <c r="B361" s="58"/>
      <c r="C361" s="51" t="s">
        <v>259</v>
      </c>
      <c r="D361" s="145"/>
      <c r="E361" s="373">
        <v>138798</v>
      </c>
      <c r="F361" s="371">
        <v>127200</v>
      </c>
      <c r="G361" s="371">
        <f t="shared" si="77"/>
        <v>127200</v>
      </c>
      <c r="H361" s="371"/>
      <c r="I361" s="371">
        <v>127200</v>
      </c>
      <c r="J361" s="372"/>
      <c r="K361" s="36">
        <f t="shared" si="65"/>
        <v>0.9164397181515583</v>
      </c>
    </row>
    <row r="362" spans="1:11" ht="13.5" thickBot="1">
      <c r="A362" s="44"/>
      <c r="B362" s="58"/>
      <c r="C362" s="51" t="s">
        <v>40</v>
      </c>
      <c r="D362" s="145"/>
      <c r="E362" s="373">
        <v>39359</v>
      </c>
      <c r="F362" s="371">
        <v>16536</v>
      </c>
      <c r="G362" s="371">
        <f t="shared" si="77"/>
        <v>16536</v>
      </c>
      <c r="H362" s="371"/>
      <c r="I362" s="371">
        <v>16536</v>
      </c>
      <c r="J362" s="372"/>
      <c r="K362" s="36">
        <f t="shared" si="65"/>
        <v>0.4201326253207653</v>
      </c>
    </row>
    <row r="363" spans="1:11" ht="13.5" thickBot="1">
      <c r="A363" s="44"/>
      <c r="B363" s="58"/>
      <c r="C363" s="51" t="s">
        <v>464</v>
      </c>
      <c r="D363" s="145"/>
      <c r="E363" s="373"/>
      <c r="F363" s="371">
        <v>61056</v>
      </c>
      <c r="G363" s="371">
        <f t="shared" si="77"/>
        <v>61056</v>
      </c>
      <c r="H363" s="371"/>
      <c r="I363" s="371">
        <v>61056</v>
      </c>
      <c r="J363" s="372"/>
      <c r="K363" s="36"/>
    </row>
    <row r="364" spans="1:11" ht="51.75" thickBot="1">
      <c r="A364" s="44"/>
      <c r="B364" s="58"/>
      <c r="C364" s="260" t="s">
        <v>16</v>
      </c>
      <c r="D364" s="145">
        <v>2590</v>
      </c>
      <c r="E364" s="345">
        <v>989208</v>
      </c>
      <c r="F364" s="371">
        <v>980556</v>
      </c>
      <c r="G364" s="371">
        <f t="shared" si="77"/>
        <v>980556</v>
      </c>
      <c r="H364" s="371"/>
      <c r="I364" s="356">
        <v>980556</v>
      </c>
      <c r="J364" s="372"/>
      <c r="K364" s="36">
        <f t="shared" si="65"/>
        <v>0.9912536089477643</v>
      </c>
    </row>
    <row r="365" spans="1:11" ht="13.5" thickBot="1">
      <c r="A365" s="44"/>
      <c r="B365" s="58"/>
      <c r="C365" s="97" t="s">
        <v>57</v>
      </c>
      <c r="D365" s="145">
        <v>2650</v>
      </c>
      <c r="E365" s="345">
        <v>10988694</v>
      </c>
      <c r="F365" s="429">
        <v>11859842</v>
      </c>
      <c r="G365" s="371">
        <f t="shared" si="77"/>
        <v>11859842</v>
      </c>
      <c r="H365" s="429"/>
      <c r="I365" s="356">
        <v>11859842</v>
      </c>
      <c r="J365" s="430"/>
      <c r="K365" s="36">
        <f t="shared" si="65"/>
        <v>1.0792767548172695</v>
      </c>
    </row>
    <row r="366" spans="1:11" ht="48.75" thickBot="1">
      <c r="A366" s="44"/>
      <c r="B366" s="58"/>
      <c r="C366" s="97" t="s">
        <v>5</v>
      </c>
      <c r="D366" s="145">
        <v>6210</v>
      </c>
      <c r="E366" s="345">
        <v>375000</v>
      </c>
      <c r="F366" s="429">
        <v>190000</v>
      </c>
      <c r="G366" s="371">
        <f t="shared" si="77"/>
        <v>190000</v>
      </c>
      <c r="H366" s="429"/>
      <c r="I366" s="498">
        <v>190000</v>
      </c>
      <c r="J366" s="430"/>
      <c r="K366" s="36">
        <f t="shared" si="65"/>
        <v>0.5066666666666667</v>
      </c>
    </row>
    <row r="367" spans="1:11" ht="13.5" thickBot="1">
      <c r="A367" s="44"/>
      <c r="B367" s="58"/>
      <c r="C367" s="97" t="s">
        <v>482</v>
      </c>
      <c r="D367" s="145">
        <v>6050</v>
      </c>
      <c r="E367" s="345"/>
      <c r="F367" s="429">
        <v>150000</v>
      </c>
      <c r="G367" s="371">
        <f t="shared" si="77"/>
        <v>150000</v>
      </c>
      <c r="H367" s="429">
        <v>150000</v>
      </c>
      <c r="I367" s="498"/>
      <c r="J367" s="541"/>
      <c r="K367" s="36"/>
    </row>
    <row r="368" spans="1:11" ht="24.75" thickBot="1">
      <c r="A368" s="44"/>
      <c r="B368" s="58"/>
      <c r="C368" s="97" t="s">
        <v>410</v>
      </c>
      <c r="D368" s="145">
        <v>6068</v>
      </c>
      <c r="E368" s="345">
        <v>79478</v>
      </c>
      <c r="F368" s="431"/>
      <c r="G368" s="422">
        <f t="shared" si="77"/>
        <v>0</v>
      </c>
      <c r="H368" s="431"/>
      <c r="I368" s="432"/>
      <c r="J368" s="434"/>
      <c r="K368" s="36">
        <f t="shared" si="65"/>
        <v>0</v>
      </c>
    </row>
    <row r="369" spans="1:11" ht="24.75" thickBot="1">
      <c r="A369" s="44"/>
      <c r="B369" s="58"/>
      <c r="C369" s="97" t="s">
        <v>410</v>
      </c>
      <c r="D369" s="207">
        <v>6069</v>
      </c>
      <c r="E369" s="435">
        <v>32400</v>
      </c>
      <c r="F369" s="433"/>
      <c r="G369" s="422">
        <f t="shared" si="77"/>
        <v>0</v>
      </c>
      <c r="H369" s="433"/>
      <c r="I369" s="436"/>
      <c r="J369" s="437"/>
      <c r="K369" s="36">
        <f t="shared" si="65"/>
        <v>0</v>
      </c>
    </row>
    <row r="370" spans="1:11" ht="23.25" customHeight="1" thickBot="1">
      <c r="A370" s="44"/>
      <c r="B370" s="181">
        <v>80134</v>
      </c>
      <c r="C370" s="190" t="s">
        <v>280</v>
      </c>
      <c r="D370" s="199"/>
      <c r="E370" s="384">
        <f aca="true" t="shared" si="78" ref="E370:J370">SUM(E371:E371)</f>
        <v>253773</v>
      </c>
      <c r="F370" s="384">
        <f t="shared" si="78"/>
        <v>290282</v>
      </c>
      <c r="G370" s="384">
        <f t="shared" si="78"/>
        <v>290282</v>
      </c>
      <c r="H370" s="384">
        <f t="shared" si="78"/>
        <v>0</v>
      </c>
      <c r="I370" s="384">
        <f t="shared" si="78"/>
        <v>290282</v>
      </c>
      <c r="J370" s="385">
        <f t="shared" si="78"/>
        <v>0</v>
      </c>
      <c r="K370" s="36">
        <f t="shared" si="65"/>
        <v>1.143864792550823</v>
      </c>
    </row>
    <row r="371" spans="1:11" ht="21" customHeight="1" thickBot="1">
      <c r="A371" s="79"/>
      <c r="B371" s="58"/>
      <c r="C371" s="99" t="s">
        <v>58</v>
      </c>
      <c r="D371" s="206">
        <v>2650</v>
      </c>
      <c r="E371" s="340">
        <v>253773</v>
      </c>
      <c r="F371" s="400">
        <v>290282</v>
      </c>
      <c r="G371" s="400">
        <f>SUM(H371:J371)</f>
        <v>290282</v>
      </c>
      <c r="H371" s="400"/>
      <c r="I371" s="341">
        <v>290282</v>
      </c>
      <c r="J371" s="407"/>
      <c r="K371" s="36">
        <f t="shared" si="65"/>
        <v>1.143864792550823</v>
      </c>
    </row>
    <row r="372" spans="1:11" ht="30" customHeight="1" thickBot="1">
      <c r="A372" s="44"/>
      <c r="B372" s="181">
        <v>80140</v>
      </c>
      <c r="C372" s="190" t="s">
        <v>327</v>
      </c>
      <c r="D372" s="199"/>
      <c r="E372" s="384">
        <f aca="true" t="shared" si="79" ref="E372:J372">SUM(E373:E374)</f>
        <v>1160892</v>
      </c>
      <c r="F372" s="384">
        <f t="shared" si="79"/>
        <v>1199682</v>
      </c>
      <c r="G372" s="384">
        <f t="shared" si="79"/>
        <v>1199682</v>
      </c>
      <c r="H372" s="384">
        <f t="shared" si="79"/>
        <v>0</v>
      </c>
      <c r="I372" s="384">
        <f t="shared" si="79"/>
        <v>1199682</v>
      </c>
      <c r="J372" s="385">
        <f t="shared" si="79"/>
        <v>0</v>
      </c>
      <c r="K372" s="36">
        <f t="shared" si="65"/>
        <v>1.033413960988619</v>
      </c>
    </row>
    <row r="373" spans="1:11" ht="24.75" thickBot="1">
      <c r="A373" s="79"/>
      <c r="B373" s="58"/>
      <c r="C373" s="99" t="s">
        <v>59</v>
      </c>
      <c r="D373" s="206">
        <v>2650</v>
      </c>
      <c r="E373" s="340">
        <v>1120892</v>
      </c>
      <c r="F373" s="400">
        <v>1199682</v>
      </c>
      <c r="G373" s="400">
        <f>SUM(H373:J373)</f>
        <v>1199682</v>
      </c>
      <c r="H373" s="400"/>
      <c r="I373" s="341">
        <v>1199682</v>
      </c>
      <c r="J373" s="407"/>
      <c r="K373" s="36">
        <f aca="true" t="shared" si="80" ref="K373:K436">G373/E373</f>
        <v>1.070292231544163</v>
      </c>
    </row>
    <row r="374" spans="1:11" ht="51" customHeight="1" thickBot="1">
      <c r="A374" s="44"/>
      <c r="B374" s="58"/>
      <c r="C374" s="106" t="s">
        <v>5</v>
      </c>
      <c r="D374" s="207">
        <v>6210</v>
      </c>
      <c r="E374" s="361">
        <v>40000</v>
      </c>
      <c r="F374" s="408"/>
      <c r="G374" s="400">
        <f>SUM(H374:J374)</f>
        <v>0</v>
      </c>
      <c r="H374" s="408"/>
      <c r="I374" s="364"/>
      <c r="J374" s="409"/>
      <c r="K374" s="36">
        <f t="shared" si="80"/>
        <v>0</v>
      </c>
    </row>
    <row r="375" spans="1:11" ht="24.75" customHeight="1" thickBot="1">
      <c r="A375" s="44"/>
      <c r="B375" s="181" t="s">
        <v>231</v>
      </c>
      <c r="C375" s="192" t="s">
        <v>232</v>
      </c>
      <c r="D375" s="201"/>
      <c r="E375" s="327">
        <f aca="true" t="shared" si="81" ref="E375:J375">SUM(E376:E383)</f>
        <v>323472</v>
      </c>
      <c r="F375" s="327">
        <f t="shared" si="81"/>
        <v>324519</v>
      </c>
      <c r="G375" s="327">
        <f t="shared" si="81"/>
        <v>324519</v>
      </c>
      <c r="H375" s="327">
        <f t="shared" si="81"/>
        <v>324519</v>
      </c>
      <c r="I375" s="327">
        <f t="shared" si="81"/>
        <v>0</v>
      </c>
      <c r="J375" s="353">
        <f t="shared" si="81"/>
        <v>0</v>
      </c>
      <c r="K375" s="36">
        <f t="shared" si="80"/>
        <v>1.0032367561952813</v>
      </c>
    </row>
    <row r="376" spans="1:11" ht="15.75" customHeight="1" thickBot="1">
      <c r="A376" s="44"/>
      <c r="B376" s="58"/>
      <c r="C376" s="52" t="s">
        <v>77</v>
      </c>
      <c r="D376" s="206">
        <v>4010</v>
      </c>
      <c r="E376" s="340">
        <v>10300</v>
      </c>
      <c r="F376" s="403"/>
      <c r="G376" s="403">
        <f>SUM(H376:J376)</f>
        <v>0</v>
      </c>
      <c r="H376" s="403"/>
      <c r="I376" s="351"/>
      <c r="J376" s="407"/>
      <c r="K376" s="36">
        <f t="shared" si="80"/>
        <v>0</v>
      </c>
    </row>
    <row r="377" spans="1:11" ht="15.75" customHeight="1" thickBot="1">
      <c r="A377" s="44"/>
      <c r="B377" s="58"/>
      <c r="C377" s="115" t="s">
        <v>79</v>
      </c>
      <c r="D377" s="145">
        <v>4110</v>
      </c>
      <c r="E377" s="345">
        <v>4316</v>
      </c>
      <c r="F377" s="373"/>
      <c r="G377" s="403">
        <f aca="true" t="shared" si="82" ref="G377:G383">SUM(H377:J377)</f>
        <v>0</v>
      </c>
      <c r="H377" s="373"/>
      <c r="I377" s="346"/>
      <c r="J377" s="372"/>
      <c r="K377" s="36">
        <f t="shared" si="80"/>
        <v>0</v>
      </c>
    </row>
    <row r="378" spans="1:11" ht="15.75" customHeight="1" thickBot="1">
      <c r="A378" s="44"/>
      <c r="B378" s="58"/>
      <c r="C378" s="51" t="s">
        <v>137</v>
      </c>
      <c r="D378" s="145">
        <v>4120</v>
      </c>
      <c r="E378" s="345">
        <v>593</v>
      </c>
      <c r="F378" s="373"/>
      <c r="G378" s="403">
        <f t="shared" si="82"/>
        <v>0</v>
      </c>
      <c r="H378" s="373"/>
      <c r="I378" s="346"/>
      <c r="J378" s="372"/>
      <c r="K378" s="36">
        <f t="shared" si="80"/>
        <v>0</v>
      </c>
    </row>
    <row r="379" spans="1:11" ht="15.75" customHeight="1" thickBot="1">
      <c r="A379" s="44"/>
      <c r="B379" s="58"/>
      <c r="C379" s="97" t="s">
        <v>117</v>
      </c>
      <c r="D379" s="145">
        <v>4210</v>
      </c>
      <c r="E379" s="345">
        <v>23304</v>
      </c>
      <c r="F379" s="373"/>
      <c r="G379" s="403">
        <f t="shared" si="82"/>
        <v>0</v>
      </c>
      <c r="H379" s="373"/>
      <c r="I379" s="346"/>
      <c r="J379" s="372"/>
      <c r="K379" s="36">
        <f t="shared" si="80"/>
        <v>0</v>
      </c>
    </row>
    <row r="380" spans="1:11" ht="14.25" customHeight="1" thickBot="1">
      <c r="A380" s="44"/>
      <c r="B380" s="58"/>
      <c r="C380" s="97" t="s">
        <v>454</v>
      </c>
      <c r="D380" s="145">
        <v>4300</v>
      </c>
      <c r="E380" s="345">
        <v>138249</v>
      </c>
      <c r="F380" s="371">
        <v>177833</v>
      </c>
      <c r="G380" s="400">
        <f t="shared" si="82"/>
        <v>177833</v>
      </c>
      <c r="H380" s="371">
        <v>177833</v>
      </c>
      <c r="I380" s="346"/>
      <c r="J380" s="372"/>
      <c r="K380" s="36">
        <f t="shared" si="80"/>
        <v>1.2863239517103198</v>
      </c>
    </row>
    <row r="381" spans="1:11" ht="14.25" customHeight="1" thickBot="1">
      <c r="A381" s="44"/>
      <c r="B381" s="58"/>
      <c r="C381" s="97" t="s">
        <v>455</v>
      </c>
      <c r="D381" s="145">
        <v>4300</v>
      </c>
      <c r="E381" s="345">
        <v>111835</v>
      </c>
      <c r="F381" s="371">
        <v>146686</v>
      </c>
      <c r="G381" s="400">
        <f t="shared" si="82"/>
        <v>146686</v>
      </c>
      <c r="H381" s="371">
        <v>146686</v>
      </c>
      <c r="I381" s="346"/>
      <c r="J381" s="372"/>
      <c r="K381" s="36">
        <f t="shared" si="80"/>
        <v>1.3116287387669334</v>
      </c>
    </row>
    <row r="382" spans="1:11" ht="17.25" customHeight="1" thickBot="1">
      <c r="A382" s="44"/>
      <c r="B382" s="58"/>
      <c r="C382" s="97" t="s">
        <v>84</v>
      </c>
      <c r="D382" s="145">
        <v>4410</v>
      </c>
      <c r="E382" s="345">
        <v>20885</v>
      </c>
      <c r="F382" s="373"/>
      <c r="G382" s="403">
        <f t="shared" si="82"/>
        <v>0</v>
      </c>
      <c r="H382" s="373"/>
      <c r="I382" s="346"/>
      <c r="J382" s="372"/>
      <c r="K382" s="36">
        <f t="shared" si="80"/>
        <v>0</v>
      </c>
    </row>
    <row r="383" spans="1:11" ht="17.25" customHeight="1" thickBot="1">
      <c r="A383" s="44"/>
      <c r="B383" s="58"/>
      <c r="C383" s="97" t="s">
        <v>307</v>
      </c>
      <c r="D383" s="145">
        <v>4170</v>
      </c>
      <c r="E383" s="345">
        <v>13990</v>
      </c>
      <c r="F383" s="373"/>
      <c r="G383" s="403">
        <f t="shared" si="82"/>
        <v>0</v>
      </c>
      <c r="H383" s="373"/>
      <c r="I383" s="346"/>
      <c r="J383" s="372"/>
      <c r="K383" s="36">
        <f t="shared" si="80"/>
        <v>0</v>
      </c>
    </row>
    <row r="384" spans="1:11" ht="24.75" customHeight="1" thickBot="1">
      <c r="A384" s="44"/>
      <c r="B384" s="181">
        <v>80195</v>
      </c>
      <c r="C384" s="192" t="s">
        <v>90</v>
      </c>
      <c r="D384" s="199"/>
      <c r="E384" s="384">
        <f aca="true" t="shared" si="83" ref="E384:J384">SUM(E385:E394)-E390</f>
        <v>617178</v>
      </c>
      <c r="F384" s="384">
        <f t="shared" si="83"/>
        <v>616544</v>
      </c>
      <c r="G384" s="384">
        <f t="shared" si="83"/>
        <v>616544</v>
      </c>
      <c r="H384" s="384">
        <f t="shared" si="83"/>
        <v>11396</v>
      </c>
      <c r="I384" s="384">
        <f t="shared" si="83"/>
        <v>605148</v>
      </c>
      <c r="J384" s="385">
        <f t="shared" si="83"/>
        <v>0</v>
      </c>
      <c r="K384" s="36">
        <f t="shared" si="80"/>
        <v>0.9989727436817255</v>
      </c>
    </row>
    <row r="385" spans="1:11" ht="15" customHeight="1" thickBot="1">
      <c r="A385" s="79"/>
      <c r="B385" s="58" t="s">
        <v>387</v>
      </c>
      <c r="C385" s="99" t="s">
        <v>298</v>
      </c>
      <c r="D385" s="206">
        <v>4170</v>
      </c>
      <c r="E385" s="340">
        <v>0</v>
      </c>
      <c r="F385" s="403"/>
      <c r="G385" s="412">
        <f>SUM(H385:J385)</f>
        <v>0</v>
      </c>
      <c r="H385" s="403"/>
      <c r="I385" s="351"/>
      <c r="J385" s="407"/>
      <c r="K385" s="36"/>
    </row>
    <row r="386" spans="1:11" ht="15" customHeight="1" thickBot="1">
      <c r="A386" s="79"/>
      <c r="B386" s="58"/>
      <c r="C386" s="51" t="s">
        <v>123</v>
      </c>
      <c r="D386" s="145">
        <v>4300</v>
      </c>
      <c r="E386" s="345">
        <v>81159</v>
      </c>
      <c r="F386" s="371">
        <v>8554</v>
      </c>
      <c r="G386" s="400">
        <f>SUM(H386:J386)</f>
        <v>8554</v>
      </c>
      <c r="H386" s="371">
        <v>8554</v>
      </c>
      <c r="I386" s="346"/>
      <c r="J386" s="372"/>
      <c r="K386" s="36">
        <f t="shared" si="80"/>
        <v>0.10539804581130867</v>
      </c>
    </row>
    <row r="387" spans="1:11" ht="18" customHeight="1" thickBot="1">
      <c r="A387" s="44"/>
      <c r="B387" s="58"/>
      <c r="C387" s="51" t="s">
        <v>452</v>
      </c>
      <c r="D387" s="145">
        <v>4440</v>
      </c>
      <c r="E387" s="345">
        <v>327015</v>
      </c>
      <c r="F387" s="371">
        <v>359064</v>
      </c>
      <c r="G387" s="400">
        <f>SUM(H387:J387)</f>
        <v>359064</v>
      </c>
      <c r="H387" s="371"/>
      <c r="I387" s="371">
        <v>359064</v>
      </c>
      <c r="J387" s="372"/>
      <c r="K387" s="36">
        <f t="shared" si="80"/>
        <v>1.098004678684464</v>
      </c>
    </row>
    <row r="388" spans="1:11" ht="18" customHeight="1" thickBot="1">
      <c r="A388" s="44"/>
      <c r="B388" s="58"/>
      <c r="C388" s="51" t="s">
        <v>453</v>
      </c>
      <c r="D388" s="145">
        <v>4440</v>
      </c>
      <c r="E388" s="345">
        <v>193670</v>
      </c>
      <c r="F388" s="371">
        <v>246084</v>
      </c>
      <c r="G388" s="400">
        <f>SUM(H388:J388)</f>
        <v>246084</v>
      </c>
      <c r="H388" s="371"/>
      <c r="I388" s="356">
        <v>246084</v>
      </c>
      <c r="J388" s="372"/>
      <c r="K388" s="36">
        <f t="shared" si="80"/>
        <v>1.2706356172871378</v>
      </c>
    </row>
    <row r="389" spans="1:11" ht="18" customHeight="1" thickBot="1">
      <c r="A389" s="44"/>
      <c r="B389" s="58"/>
      <c r="C389" s="97" t="s">
        <v>117</v>
      </c>
      <c r="D389" s="145">
        <v>4210</v>
      </c>
      <c r="E389" s="345">
        <v>411</v>
      </c>
      <c r="F389" s="373"/>
      <c r="G389" s="373"/>
      <c r="H389" s="373"/>
      <c r="I389" s="346"/>
      <c r="J389" s="372"/>
      <c r="K389" s="36">
        <f t="shared" si="80"/>
        <v>0</v>
      </c>
    </row>
    <row r="390" spans="1:11" ht="18" customHeight="1" thickBot="1">
      <c r="A390" s="44"/>
      <c r="B390" s="58"/>
      <c r="C390" s="99" t="s">
        <v>42</v>
      </c>
      <c r="D390" s="228"/>
      <c r="E390" s="343">
        <f aca="true" t="shared" si="84" ref="E390:J390">SUM(E391:E394)</f>
        <v>14923</v>
      </c>
      <c r="F390" s="343">
        <f t="shared" si="84"/>
        <v>2842</v>
      </c>
      <c r="G390" s="343">
        <f t="shared" si="84"/>
        <v>2842</v>
      </c>
      <c r="H390" s="343">
        <f t="shared" si="84"/>
        <v>2842</v>
      </c>
      <c r="I390" s="343">
        <f t="shared" si="84"/>
        <v>0</v>
      </c>
      <c r="J390" s="344">
        <f t="shared" si="84"/>
        <v>0</v>
      </c>
      <c r="K390" s="36">
        <f t="shared" si="80"/>
        <v>0.19044428064062185</v>
      </c>
    </row>
    <row r="391" spans="1:11" ht="18" customHeight="1" thickBot="1">
      <c r="A391" s="44"/>
      <c r="B391" s="58"/>
      <c r="C391" s="97" t="s">
        <v>117</v>
      </c>
      <c r="D391" s="145">
        <v>4215</v>
      </c>
      <c r="E391" s="345">
        <v>1800</v>
      </c>
      <c r="F391" s="373"/>
      <c r="G391" s="373">
        <f>SUM(H391:J391)</f>
        <v>0</v>
      </c>
      <c r="H391" s="373"/>
      <c r="I391" s="346"/>
      <c r="J391" s="372"/>
      <c r="K391" s="36">
        <f t="shared" si="80"/>
        <v>0</v>
      </c>
    </row>
    <row r="392" spans="1:11" ht="18" customHeight="1" thickBot="1">
      <c r="A392" s="44"/>
      <c r="B392" s="58"/>
      <c r="C392" s="97" t="s">
        <v>43</v>
      </c>
      <c r="D392" s="145">
        <v>4245</v>
      </c>
      <c r="E392" s="345"/>
      <c r="F392" s="373"/>
      <c r="G392" s="373">
        <f>SUM(H392:J392)</f>
        <v>0</v>
      </c>
      <c r="H392" s="373"/>
      <c r="I392" s="346"/>
      <c r="J392" s="372"/>
      <c r="K392" s="36"/>
    </row>
    <row r="393" spans="1:11" ht="18" customHeight="1" thickBot="1">
      <c r="A393" s="44"/>
      <c r="B393" s="58"/>
      <c r="C393" s="97" t="s">
        <v>84</v>
      </c>
      <c r="D393" s="145">
        <v>4415</v>
      </c>
      <c r="E393" s="345">
        <v>1267</v>
      </c>
      <c r="F393" s="373"/>
      <c r="G393" s="373">
        <f>SUM(H393:J393)</f>
        <v>0</v>
      </c>
      <c r="H393" s="373"/>
      <c r="I393" s="346"/>
      <c r="J393" s="372"/>
      <c r="K393" s="36">
        <f t="shared" si="80"/>
        <v>0</v>
      </c>
    </row>
    <row r="394" spans="1:11" ht="18" customHeight="1" thickBot="1">
      <c r="A394" s="44"/>
      <c r="B394" s="58"/>
      <c r="C394" s="97" t="s">
        <v>83</v>
      </c>
      <c r="D394" s="145">
        <v>4305</v>
      </c>
      <c r="E394" s="345">
        <v>11856</v>
      </c>
      <c r="F394" s="371">
        <v>2842</v>
      </c>
      <c r="G394" s="371">
        <f>SUM(H394:J394)</f>
        <v>2842</v>
      </c>
      <c r="H394" s="371">
        <v>2842</v>
      </c>
      <c r="I394" s="346"/>
      <c r="J394" s="372"/>
      <c r="K394" s="36">
        <f t="shared" si="80"/>
        <v>0.23970985155195682</v>
      </c>
    </row>
    <row r="395" spans="1:11" ht="18" customHeight="1" thickBot="1">
      <c r="A395" s="87">
        <v>803</v>
      </c>
      <c r="B395" s="174"/>
      <c r="C395" s="256" t="s">
        <v>308</v>
      </c>
      <c r="D395" s="214"/>
      <c r="E395" s="438">
        <f aca="true" t="shared" si="85" ref="E395:J395">SUM(E396+E403)</f>
        <v>249827</v>
      </c>
      <c r="F395" s="438">
        <f t="shared" si="85"/>
        <v>1032291</v>
      </c>
      <c r="G395" s="438">
        <f t="shared" si="85"/>
        <v>32291</v>
      </c>
      <c r="H395" s="438">
        <f t="shared" si="85"/>
        <v>32291</v>
      </c>
      <c r="I395" s="438">
        <f t="shared" si="85"/>
        <v>0</v>
      </c>
      <c r="J395" s="439">
        <f t="shared" si="85"/>
        <v>0</v>
      </c>
      <c r="K395" s="36">
        <f t="shared" si="80"/>
        <v>0.1292534433828209</v>
      </c>
    </row>
    <row r="396" spans="1:11" ht="18" customHeight="1" thickBot="1">
      <c r="A396" s="44"/>
      <c r="B396" s="182" t="s">
        <v>309</v>
      </c>
      <c r="C396" s="187" t="s">
        <v>310</v>
      </c>
      <c r="D396" s="204"/>
      <c r="E396" s="338">
        <f aca="true" t="shared" si="86" ref="E396:J396">SUM(E397:E402)</f>
        <v>49827</v>
      </c>
      <c r="F396" s="338">
        <f t="shared" si="86"/>
        <v>32291</v>
      </c>
      <c r="G396" s="338">
        <f t="shared" si="86"/>
        <v>32291</v>
      </c>
      <c r="H396" s="338">
        <f t="shared" si="86"/>
        <v>32291</v>
      </c>
      <c r="I396" s="338">
        <f t="shared" si="86"/>
        <v>0</v>
      </c>
      <c r="J396" s="338">
        <f t="shared" si="86"/>
        <v>0</v>
      </c>
      <c r="K396" s="36">
        <f t="shared" si="80"/>
        <v>0.6480622955425773</v>
      </c>
    </row>
    <row r="397" spans="1:11" ht="18" customHeight="1" thickBot="1">
      <c r="A397" s="44"/>
      <c r="B397" s="58"/>
      <c r="C397" s="99" t="s">
        <v>311</v>
      </c>
      <c r="D397" s="206">
        <v>3218</v>
      </c>
      <c r="E397" s="340">
        <v>37265</v>
      </c>
      <c r="F397" s="400">
        <v>23691</v>
      </c>
      <c r="G397" s="400">
        <f aca="true" t="shared" si="87" ref="G397:G402">SUM(H397:J397)</f>
        <v>23691</v>
      </c>
      <c r="H397" s="400">
        <v>23691</v>
      </c>
      <c r="I397" s="351"/>
      <c r="J397" s="407"/>
      <c r="K397" s="36">
        <f t="shared" si="80"/>
        <v>0.6357439957064269</v>
      </c>
    </row>
    <row r="398" spans="1:11" ht="18" customHeight="1" thickBot="1">
      <c r="A398" s="44"/>
      <c r="B398" s="58"/>
      <c r="C398" s="97" t="s">
        <v>330</v>
      </c>
      <c r="D398" s="145">
        <v>3219</v>
      </c>
      <c r="E398" s="345">
        <v>12422</v>
      </c>
      <c r="F398" s="371">
        <v>7900</v>
      </c>
      <c r="G398" s="400">
        <f t="shared" si="87"/>
        <v>7900</v>
      </c>
      <c r="H398" s="371">
        <v>7900</v>
      </c>
      <c r="I398" s="346"/>
      <c r="J398" s="372"/>
      <c r="K398" s="36">
        <f t="shared" si="80"/>
        <v>0.6359684430848495</v>
      </c>
    </row>
    <row r="399" spans="1:11" ht="18" customHeight="1" thickBot="1">
      <c r="A399" s="44"/>
      <c r="B399" s="58"/>
      <c r="C399" s="97" t="s">
        <v>117</v>
      </c>
      <c r="D399" s="145">
        <v>4219</v>
      </c>
      <c r="E399" s="345">
        <v>35</v>
      </c>
      <c r="F399" s="371"/>
      <c r="G399" s="371">
        <f t="shared" si="87"/>
        <v>0</v>
      </c>
      <c r="H399" s="371"/>
      <c r="I399" s="346"/>
      <c r="J399" s="372"/>
      <c r="K399" s="36">
        <f t="shared" si="80"/>
        <v>0</v>
      </c>
    </row>
    <row r="400" spans="1:11" ht="18" customHeight="1" thickBot="1">
      <c r="A400" s="44"/>
      <c r="B400" s="58"/>
      <c r="C400" s="236" t="s">
        <v>117</v>
      </c>
      <c r="D400" s="80">
        <v>4218</v>
      </c>
      <c r="E400" s="330">
        <v>105</v>
      </c>
      <c r="F400" s="411"/>
      <c r="G400" s="371">
        <f t="shared" si="87"/>
        <v>0</v>
      </c>
      <c r="H400" s="411"/>
      <c r="I400" s="336"/>
      <c r="J400" s="392"/>
      <c r="K400" s="36">
        <f t="shared" si="80"/>
        <v>0</v>
      </c>
    </row>
    <row r="401" spans="1:11" ht="18" customHeight="1" thickBot="1">
      <c r="A401" s="44"/>
      <c r="B401" s="58"/>
      <c r="C401" s="97" t="s">
        <v>83</v>
      </c>
      <c r="D401" s="145">
        <v>4308</v>
      </c>
      <c r="E401" s="345"/>
      <c r="F401" s="371">
        <v>525</v>
      </c>
      <c r="G401" s="371">
        <f t="shared" si="87"/>
        <v>525</v>
      </c>
      <c r="H401" s="371">
        <v>525</v>
      </c>
      <c r="I401" s="346"/>
      <c r="J401" s="373"/>
      <c r="K401" s="36"/>
    </row>
    <row r="402" spans="1:11" ht="18" customHeight="1" thickBot="1">
      <c r="A402" s="44"/>
      <c r="B402" s="58"/>
      <c r="C402" s="236" t="s">
        <v>83</v>
      </c>
      <c r="D402" s="80">
        <v>4309</v>
      </c>
      <c r="E402" s="330"/>
      <c r="F402" s="411">
        <v>175</v>
      </c>
      <c r="G402" s="371">
        <f t="shared" si="87"/>
        <v>175</v>
      </c>
      <c r="H402" s="411">
        <v>175</v>
      </c>
      <c r="I402" s="336"/>
      <c r="J402" s="392"/>
      <c r="K402" s="36"/>
    </row>
    <row r="403" spans="1:11" ht="18" customHeight="1" thickBot="1">
      <c r="A403" s="44"/>
      <c r="B403" s="279" t="s">
        <v>405</v>
      </c>
      <c r="C403" s="94" t="s">
        <v>90</v>
      </c>
      <c r="D403" s="138"/>
      <c r="E403" s="440">
        <f aca="true" t="shared" si="88" ref="E403:J403">SUM(E404)</f>
        <v>200000</v>
      </c>
      <c r="F403" s="440">
        <f t="shared" si="88"/>
        <v>1000000</v>
      </c>
      <c r="G403" s="440">
        <f t="shared" si="88"/>
        <v>0</v>
      </c>
      <c r="H403" s="440">
        <f t="shared" si="88"/>
        <v>0</v>
      </c>
      <c r="I403" s="440">
        <f t="shared" si="88"/>
        <v>0</v>
      </c>
      <c r="J403" s="441">
        <f t="shared" si="88"/>
        <v>0</v>
      </c>
      <c r="K403" s="36">
        <f t="shared" si="80"/>
        <v>0</v>
      </c>
    </row>
    <row r="404" spans="1:11" ht="27" customHeight="1" thickBot="1">
      <c r="A404" s="44"/>
      <c r="B404" s="58"/>
      <c r="C404" s="236" t="s">
        <v>406</v>
      </c>
      <c r="D404" s="80">
        <v>2800</v>
      </c>
      <c r="E404" s="330">
        <v>200000</v>
      </c>
      <c r="F404" s="411">
        <v>1000000</v>
      </c>
      <c r="G404" s="411">
        <f>SUM(H404:J404)</f>
        <v>0</v>
      </c>
      <c r="H404" s="411"/>
      <c r="I404" s="336"/>
      <c r="J404" s="392"/>
      <c r="K404" s="36">
        <f t="shared" si="80"/>
        <v>0</v>
      </c>
    </row>
    <row r="405" spans="1:11" ht="21.75" customHeight="1" thickBot="1">
      <c r="A405" s="87">
        <v>851</v>
      </c>
      <c r="B405" s="31"/>
      <c r="C405" s="108" t="s">
        <v>170</v>
      </c>
      <c r="D405" s="37"/>
      <c r="E405" s="393">
        <f aca="true" t="shared" si="89" ref="E405:J405">SUM(E406+E415+E420)</f>
        <v>863082</v>
      </c>
      <c r="F405" s="393">
        <f t="shared" si="89"/>
        <v>865750</v>
      </c>
      <c r="G405" s="393">
        <f t="shared" si="89"/>
        <v>865750</v>
      </c>
      <c r="H405" s="393">
        <f t="shared" si="89"/>
        <v>395000</v>
      </c>
      <c r="I405" s="393">
        <f t="shared" si="89"/>
        <v>436750</v>
      </c>
      <c r="J405" s="394">
        <f t="shared" si="89"/>
        <v>34000</v>
      </c>
      <c r="K405" s="36">
        <f t="shared" si="80"/>
        <v>1.0030912474133395</v>
      </c>
    </row>
    <row r="406" spans="1:11" ht="21.75" customHeight="1" thickBot="1">
      <c r="A406" s="88"/>
      <c r="B406" s="180">
        <v>85154</v>
      </c>
      <c r="C406" s="191" t="s">
        <v>171</v>
      </c>
      <c r="D406" s="198"/>
      <c r="E406" s="382">
        <f aca="true" t="shared" si="90" ref="E406:J406">SUM(E407:E414)</f>
        <v>750856</v>
      </c>
      <c r="F406" s="382">
        <f t="shared" si="90"/>
        <v>750000</v>
      </c>
      <c r="G406" s="382">
        <f t="shared" si="90"/>
        <v>750000</v>
      </c>
      <c r="H406" s="382">
        <f t="shared" si="90"/>
        <v>395000</v>
      </c>
      <c r="I406" s="382">
        <f t="shared" si="90"/>
        <v>355000</v>
      </c>
      <c r="J406" s="382">
        <f t="shared" si="90"/>
        <v>0</v>
      </c>
      <c r="K406" s="36">
        <f t="shared" si="80"/>
        <v>0.9988599678233909</v>
      </c>
    </row>
    <row r="407" spans="1:11" ht="24.75" thickBot="1">
      <c r="A407" s="79"/>
      <c r="B407" s="58"/>
      <c r="C407" s="239" t="s">
        <v>497</v>
      </c>
      <c r="D407" s="206">
        <v>2800</v>
      </c>
      <c r="E407" s="340">
        <v>39220</v>
      </c>
      <c r="F407" s="400">
        <v>55000</v>
      </c>
      <c r="G407" s="400">
        <f aca="true" t="shared" si="91" ref="G407:G414">SUM(H407:J407)</f>
        <v>55000</v>
      </c>
      <c r="H407" s="400"/>
      <c r="I407" s="341">
        <v>55000</v>
      </c>
      <c r="J407" s="407"/>
      <c r="K407" s="36">
        <f t="shared" si="80"/>
        <v>1.4023457419683836</v>
      </c>
    </row>
    <row r="408" spans="1:11" ht="24.75" thickBot="1">
      <c r="A408" s="89"/>
      <c r="B408" s="58"/>
      <c r="C408" s="97" t="s">
        <v>340</v>
      </c>
      <c r="D408" s="145">
        <v>2630</v>
      </c>
      <c r="E408" s="345">
        <v>292001</v>
      </c>
      <c r="F408" s="371">
        <v>300000</v>
      </c>
      <c r="G408" s="400">
        <f t="shared" si="91"/>
        <v>300000</v>
      </c>
      <c r="H408" s="371"/>
      <c r="I408" s="356">
        <v>300000</v>
      </c>
      <c r="J408" s="372"/>
      <c r="K408" s="36">
        <f t="shared" si="80"/>
        <v>1.027393741802254</v>
      </c>
    </row>
    <row r="409" spans="1:11" ht="13.5" thickBot="1">
      <c r="A409" s="44"/>
      <c r="B409" s="58"/>
      <c r="C409" s="51" t="s">
        <v>298</v>
      </c>
      <c r="D409" s="145">
        <v>4170</v>
      </c>
      <c r="E409" s="345">
        <v>60000</v>
      </c>
      <c r="F409" s="371">
        <v>60000</v>
      </c>
      <c r="G409" s="400">
        <f t="shared" si="91"/>
        <v>60000</v>
      </c>
      <c r="H409" s="371">
        <v>60000</v>
      </c>
      <c r="I409" s="356"/>
      <c r="J409" s="372"/>
      <c r="K409" s="36">
        <f t="shared" si="80"/>
        <v>1</v>
      </c>
    </row>
    <row r="410" spans="1:11" ht="13.5" thickBot="1">
      <c r="A410" s="44"/>
      <c r="B410" s="58"/>
      <c r="C410" s="51" t="s">
        <v>117</v>
      </c>
      <c r="D410" s="145">
        <v>4210</v>
      </c>
      <c r="E410" s="345">
        <v>22780</v>
      </c>
      <c r="F410" s="371">
        <v>15000</v>
      </c>
      <c r="G410" s="400">
        <f t="shared" si="91"/>
        <v>15000</v>
      </c>
      <c r="H410" s="371">
        <v>15000</v>
      </c>
      <c r="I410" s="356"/>
      <c r="J410" s="372"/>
      <c r="K410" s="36">
        <f t="shared" si="80"/>
        <v>0.6584723441615452</v>
      </c>
    </row>
    <row r="411" spans="1:11" ht="24.75" thickBot="1">
      <c r="A411" s="44"/>
      <c r="B411" s="67"/>
      <c r="C411" s="48" t="s">
        <v>65</v>
      </c>
      <c r="D411" s="241">
        <v>4300</v>
      </c>
      <c r="E411" s="418">
        <v>333855</v>
      </c>
      <c r="F411" s="371">
        <v>315000</v>
      </c>
      <c r="G411" s="371">
        <f t="shared" si="91"/>
        <v>315000</v>
      </c>
      <c r="H411" s="371">
        <v>315000</v>
      </c>
      <c r="I411" s="371"/>
      <c r="J411" s="346"/>
      <c r="K411" s="36">
        <f t="shared" si="80"/>
        <v>0.9435233859010649</v>
      </c>
    </row>
    <row r="412" spans="1:11" ht="13.5" thickBot="1">
      <c r="A412" s="44"/>
      <c r="B412" s="67"/>
      <c r="C412" s="239" t="s">
        <v>424</v>
      </c>
      <c r="D412" s="314">
        <v>4590</v>
      </c>
      <c r="E412" s="420">
        <v>100</v>
      </c>
      <c r="F412" s="400"/>
      <c r="G412" s="371">
        <f t="shared" si="91"/>
        <v>0</v>
      </c>
      <c r="H412" s="400"/>
      <c r="I412" s="400"/>
      <c r="J412" s="342"/>
      <c r="K412" s="36">
        <f t="shared" si="80"/>
        <v>0</v>
      </c>
    </row>
    <row r="413" spans="1:11" ht="13.5" thickBot="1">
      <c r="A413" s="44"/>
      <c r="B413" s="67"/>
      <c r="C413" s="239" t="s">
        <v>425</v>
      </c>
      <c r="D413" s="314">
        <v>4600</v>
      </c>
      <c r="E413" s="420">
        <v>500</v>
      </c>
      <c r="F413" s="400"/>
      <c r="G413" s="371">
        <f t="shared" si="91"/>
        <v>0</v>
      </c>
      <c r="H413" s="400"/>
      <c r="I413" s="400"/>
      <c r="J413" s="351"/>
      <c r="K413" s="36">
        <f t="shared" si="80"/>
        <v>0</v>
      </c>
    </row>
    <row r="414" spans="1:11" ht="13.5" thickBot="1">
      <c r="A414" s="44"/>
      <c r="B414" s="67"/>
      <c r="C414" s="89" t="s">
        <v>426</v>
      </c>
      <c r="D414" s="313">
        <v>4610</v>
      </c>
      <c r="E414" s="419">
        <v>2400</v>
      </c>
      <c r="F414" s="411">
        <v>5000</v>
      </c>
      <c r="G414" s="371">
        <f t="shared" si="91"/>
        <v>5000</v>
      </c>
      <c r="H414" s="411">
        <v>5000</v>
      </c>
      <c r="I414" s="411"/>
      <c r="J414" s="337"/>
      <c r="K414" s="36">
        <f t="shared" si="80"/>
        <v>2.0833333333333335</v>
      </c>
    </row>
    <row r="415" spans="1:11" ht="36.75" thickBot="1">
      <c r="A415" s="44"/>
      <c r="B415" s="183">
        <v>85156</v>
      </c>
      <c r="C415" s="190" t="s">
        <v>346</v>
      </c>
      <c r="D415" s="203"/>
      <c r="E415" s="442">
        <f aca="true" t="shared" si="92" ref="E415:J415">SUM(E416:E419)-E416</f>
        <v>32000</v>
      </c>
      <c r="F415" s="442">
        <f t="shared" si="92"/>
        <v>34000</v>
      </c>
      <c r="G415" s="442">
        <f t="shared" si="92"/>
        <v>34000</v>
      </c>
      <c r="H415" s="442">
        <f t="shared" si="92"/>
        <v>0</v>
      </c>
      <c r="I415" s="442">
        <f t="shared" si="92"/>
        <v>0</v>
      </c>
      <c r="J415" s="443">
        <f t="shared" si="92"/>
        <v>34000</v>
      </c>
      <c r="K415" s="36">
        <f t="shared" si="80"/>
        <v>1.0625</v>
      </c>
    </row>
    <row r="416" spans="1:11" ht="13.5" thickBot="1">
      <c r="A416" s="90"/>
      <c r="B416" s="58"/>
      <c r="C416" s="52" t="s">
        <v>172</v>
      </c>
      <c r="D416" s="226">
        <v>4130</v>
      </c>
      <c r="E416" s="444">
        <f aca="true" t="shared" si="93" ref="E416:J416">SUM(E417:E419)</f>
        <v>32000</v>
      </c>
      <c r="F416" s="444">
        <f t="shared" si="93"/>
        <v>34000</v>
      </c>
      <c r="G416" s="444">
        <f t="shared" si="93"/>
        <v>34000</v>
      </c>
      <c r="H416" s="444">
        <f t="shared" si="93"/>
        <v>0</v>
      </c>
      <c r="I416" s="444">
        <f t="shared" si="93"/>
        <v>0</v>
      </c>
      <c r="J416" s="445">
        <f t="shared" si="93"/>
        <v>34000</v>
      </c>
      <c r="K416" s="36">
        <f t="shared" si="80"/>
        <v>1.0625</v>
      </c>
    </row>
    <row r="417" spans="1:11" ht="13.5" thickBot="1">
      <c r="A417" s="44"/>
      <c r="B417" s="58" t="s">
        <v>387</v>
      </c>
      <c r="C417" s="51" t="s">
        <v>26</v>
      </c>
      <c r="D417" s="145"/>
      <c r="E417" s="345">
        <v>3000</v>
      </c>
      <c r="F417" s="371">
        <v>3000</v>
      </c>
      <c r="G417" s="371">
        <f>SUM(H417:J417)</f>
        <v>3000</v>
      </c>
      <c r="H417" s="371"/>
      <c r="I417" s="356"/>
      <c r="J417" s="452">
        <v>3000</v>
      </c>
      <c r="K417" s="36">
        <f t="shared" si="80"/>
        <v>1</v>
      </c>
    </row>
    <row r="418" spans="1:11" ht="13.5" thickBot="1">
      <c r="A418" s="44"/>
      <c r="B418" s="58" t="s">
        <v>388</v>
      </c>
      <c r="C418" s="51" t="s">
        <v>256</v>
      </c>
      <c r="D418" s="145"/>
      <c r="E418" s="345">
        <v>27000</v>
      </c>
      <c r="F418" s="371">
        <v>28000</v>
      </c>
      <c r="G418" s="371">
        <f>SUM(H418:J418)</f>
        <v>28000</v>
      </c>
      <c r="H418" s="371"/>
      <c r="I418" s="356"/>
      <c r="J418" s="452">
        <v>28000</v>
      </c>
      <c r="K418" s="36">
        <f t="shared" si="80"/>
        <v>1.037037037037037</v>
      </c>
    </row>
    <row r="419" spans="1:11" ht="13.5" thickBot="1">
      <c r="A419" s="44"/>
      <c r="B419" s="58" t="s">
        <v>388</v>
      </c>
      <c r="C419" s="113" t="s">
        <v>257</v>
      </c>
      <c r="D419" s="207"/>
      <c r="E419" s="361">
        <v>2000</v>
      </c>
      <c r="F419" s="408">
        <v>3000</v>
      </c>
      <c r="G419" s="371">
        <f>SUM(H419:J419)</f>
        <v>3000</v>
      </c>
      <c r="H419" s="408"/>
      <c r="I419" s="364"/>
      <c r="J419" s="410">
        <v>3000</v>
      </c>
      <c r="K419" s="36">
        <f t="shared" si="80"/>
        <v>1.5</v>
      </c>
    </row>
    <row r="420" spans="1:11" ht="21" customHeight="1" thickBot="1">
      <c r="A420" s="44"/>
      <c r="B420" s="181">
        <v>85195</v>
      </c>
      <c r="C420" s="192" t="s">
        <v>90</v>
      </c>
      <c r="D420" s="199"/>
      <c r="E420" s="384">
        <f aca="true" t="shared" si="94" ref="E420:J420">SUM(E421:E421)</f>
        <v>80226</v>
      </c>
      <c r="F420" s="384">
        <f t="shared" si="94"/>
        <v>81750</v>
      </c>
      <c r="G420" s="384">
        <f t="shared" si="94"/>
        <v>81750</v>
      </c>
      <c r="H420" s="384">
        <f t="shared" si="94"/>
        <v>0</v>
      </c>
      <c r="I420" s="384">
        <f t="shared" si="94"/>
        <v>81750</v>
      </c>
      <c r="J420" s="385">
        <f t="shared" si="94"/>
        <v>0</v>
      </c>
      <c r="K420" s="36">
        <f t="shared" si="80"/>
        <v>1.0189963353526288</v>
      </c>
    </row>
    <row r="421" spans="1:11" ht="36.75" thickBot="1">
      <c r="A421" s="79"/>
      <c r="B421" s="58"/>
      <c r="C421" s="99" t="s">
        <v>347</v>
      </c>
      <c r="D421" s="206">
        <v>2820</v>
      </c>
      <c r="E421" s="340">
        <v>80226</v>
      </c>
      <c r="F421" s="400">
        <v>81750</v>
      </c>
      <c r="G421" s="400">
        <f>SUM(H421:J421)</f>
        <v>81750</v>
      </c>
      <c r="H421" s="400"/>
      <c r="I421" s="341">
        <v>81750</v>
      </c>
      <c r="J421" s="407"/>
      <c r="K421" s="36">
        <f t="shared" si="80"/>
        <v>1.0189963353526288</v>
      </c>
    </row>
    <row r="422" spans="1:11" ht="22.5" customHeight="1" thickBot="1">
      <c r="A422" s="37">
        <v>852</v>
      </c>
      <c r="B422" s="31"/>
      <c r="C422" s="108" t="s">
        <v>352</v>
      </c>
      <c r="D422" s="37"/>
      <c r="E422" s="393">
        <f aca="true" t="shared" si="95" ref="E422:J422">SUM(E423+E446+E463+E484+E491+E502+E505+E509+E513+E535+E553+E570+E580+E582)</f>
        <v>33716834</v>
      </c>
      <c r="F422" s="393">
        <f t="shared" si="95"/>
        <v>36674277</v>
      </c>
      <c r="G422" s="393">
        <f t="shared" si="95"/>
        <v>36454497</v>
      </c>
      <c r="H422" s="393">
        <f t="shared" si="95"/>
        <v>17432147</v>
      </c>
      <c r="I422" s="393">
        <f t="shared" si="95"/>
        <v>510350</v>
      </c>
      <c r="J422" s="394">
        <f t="shared" si="95"/>
        <v>18512000</v>
      </c>
      <c r="K422" s="36">
        <f t="shared" si="80"/>
        <v>1.0811957314853464</v>
      </c>
    </row>
    <row r="423" spans="1:11" ht="21.75" customHeight="1" thickBot="1">
      <c r="A423" s="88"/>
      <c r="B423" s="181" t="s">
        <v>353</v>
      </c>
      <c r="C423" s="192" t="s">
        <v>173</v>
      </c>
      <c r="D423" s="199"/>
      <c r="E423" s="384">
        <f aca="true" t="shared" si="96" ref="E423:J423">SUM(E424:E445)-E443</f>
        <v>1744611</v>
      </c>
      <c r="F423" s="384">
        <f t="shared" si="96"/>
        <v>2135657</v>
      </c>
      <c r="G423" s="384">
        <f>SUM(G424:G445)-G443</f>
        <v>2084877</v>
      </c>
      <c r="H423" s="384">
        <f t="shared" si="96"/>
        <v>1929027</v>
      </c>
      <c r="I423" s="384">
        <f t="shared" si="96"/>
        <v>155850</v>
      </c>
      <c r="J423" s="384">
        <f t="shared" si="96"/>
        <v>0</v>
      </c>
      <c r="K423" s="36">
        <f t="shared" si="80"/>
        <v>1.195038320863505</v>
      </c>
    </row>
    <row r="424" spans="1:11" ht="15" customHeight="1" thickBot="1">
      <c r="A424" s="79"/>
      <c r="B424" s="58"/>
      <c r="C424" s="52" t="s">
        <v>13</v>
      </c>
      <c r="D424" s="206">
        <v>3020</v>
      </c>
      <c r="E424" s="340">
        <v>1500</v>
      </c>
      <c r="F424" s="400">
        <v>1600</v>
      </c>
      <c r="G424" s="400">
        <f>SUM(H424:J424)</f>
        <v>1600</v>
      </c>
      <c r="H424" s="400">
        <v>1600</v>
      </c>
      <c r="I424" s="403"/>
      <c r="J424" s="407"/>
      <c r="K424" s="36">
        <f t="shared" si="80"/>
        <v>1.0666666666666667</v>
      </c>
    </row>
    <row r="425" spans="1:11" ht="13.5" thickBot="1">
      <c r="A425" s="44"/>
      <c r="B425" s="68"/>
      <c r="C425" s="241" t="s">
        <v>301</v>
      </c>
      <c r="D425" s="209">
        <v>3110</v>
      </c>
      <c r="E425" s="418">
        <v>99450</v>
      </c>
      <c r="F425" s="371">
        <v>100280</v>
      </c>
      <c r="G425" s="400">
        <f aca="true" t="shared" si="97" ref="G425:G442">SUM(H425:J425)</f>
        <v>100280</v>
      </c>
      <c r="H425" s="371">
        <v>100280</v>
      </c>
      <c r="I425" s="373"/>
      <c r="J425" s="347"/>
      <c r="K425" s="36">
        <f t="shared" si="80"/>
        <v>1.0083459024635495</v>
      </c>
    </row>
    <row r="426" spans="1:11" ht="13.5" customHeight="1" thickBot="1">
      <c r="A426" s="85"/>
      <c r="B426" s="58"/>
      <c r="C426" s="51" t="s">
        <v>77</v>
      </c>
      <c r="D426" s="145">
        <v>4010</v>
      </c>
      <c r="E426" s="345">
        <v>772590</v>
      </c>
      <c r="F426" s="371">
        <v>856970</v>
      </c>
      <c r="G426" s="400">
        <f t="shared" si="97"/>
        <v>816420</v>
      </c>
      <c r="H426" s="371">
        <v>816420</v>
      </c>
      <c r="I426" s="373"/>
      <c r="J426" s="372"/>
      <c r="K426" s="36">
        <f t="shared" si="80"/>
        <v>1.0567312546111132</v>
      </c>
    </row>
    <row r="427" spans="1:11" ht="13.5" customHeight="1" thickBot="1">
      <c r="A427" s="44"/>
      <c r="B427" s="58"/>
      <c r="C427" s="51" t="s">
        <v>24</v>
      </c>
      <c r="D427" s="145">
        <v>4040</v>
      </c>
      <c r="E427" s="345">
        <v>62200</v>
      </c>
      <c r="F427" s="371">
        <v>62200</v>
      </c>
      <c r="G427" s="400">
        <f t="shared" si="97"/>
        <v>62200</v>
      </c>
      <c r="H427" s="371">
        <v>62200</v>
      </c>
      <c r="I427" s="373"/>
      <c r="J427" s="372"/>
      <c r="K427" s="36">
        <f t="shared" si="80"/>
        <v>1</v>
      </c>
    </row>
    <row r="428" spans="1:11" ht="13.5" customHeight="1" thickBot="1">
      <c r="A428" s="44"/>
      <c r="B428" s="58"/>
      <c r="C428" s="115" t="s">
        <v>79</v>
      </c>
      <c r="D428" s="145">
        <v>4110</v>
      </c>
      <c r="E428" s="345">
        <v>148000</v>
      </c>
      <c r="F428" s="371">
        <v>161590</v>
      </c>
      <c r="G428" s="400">
        <f t="shared" si="97"/>
        <v>154460</v>
      </c>
      <c r="H428" s="371">
        <v>154460</v>
      </c>
      <c r="I428" s="373"/>
      <c r="J428" s="372"/>
      <c r="K428" s="36">
        <f t="shared" si="80"/>
        <v>1.0436486486486487</v>
      </c>
    </row>
    <row r="429" spans="1:11" ht="15.75" customHeight="1" thickBot="1">
      <c r="A429" s="44"/>
      <c r="B429" s="58"/>
      <c r="C429" s="51" t="s">
        <v>137</v>
      </c>
      <c r="D429" s="145">
        <v>4120</v>
      </c>
      <c r="E429" s="345">
        <v>20440</v>
      </c>
      <c r="F429" s="371">
        <v>22520</v>
      </c>
      <c r="G429" s="400">
        <f t="shared" si="97"/>
        <v>21520</v>
      </c>
      <c r="H429" s="371">
        <v>21520</v>
      </c>
      <c r="I429" s="373"/>
      <c r="J429" s="372"/>
      <c r="K429" s="36">
        <f t="shared" si="80"/>
        <v>1.0528375733855186</v>
      </c>
    </row>
    <row r="430" spans="1:11" ht="15.75" customHeight="1" thickBot="1">
      <c r="A430" s="44"/>
      <c r="B430" s="58"/>
      <c r="C430" s="48" t="s">
        <v>117</v>
      </c>
      <c r="D430" s="145">
        <v>4210</v>
      </c>
      <c r="E430" s="345">
        <v>168664</v>
      </c>
      <c r="F430" s="371">
        <v>173800</v>
      </c>
      <c r="G430" s="400">
        <f t="shared" si="97"/>
        <v>173800</v>
      </c>
      <c r="H430" s="371">
        <v>173800</v>
      </c>
      <c r="I430" s="373"/>
      <c r="J430" s="372"/>
      <c r="K430" s="36">
        <f t="shared" si="80"/>
        <v>1.0304510743252857</v>
      </c>
    </row>
    <row r="431" spans="1:11" ht="13.5" customHeight="1" thickBot="1">
      <c r="A431" s="44"/>
      <c r="B431" s="58"/>
      <c r="C431" s="51" t="s">
        <v>153</v>
      </c>
      <c r="D431" s="145">
        <v>4220</v>
      </c>
      <c r="E431" s="345">
        <v>87200</v>
      </c>
      <c r="F431" s="371">
        <v>88900</v>
      </c>
      <c r="G431" s="400">
        <f t="shared" si="97"/>
        <v>88900</v>
      </c>
      <c r="H431" s="371">
        <v>88900</v>
      </c>
      <c r="I431" s="373"/>
      <c r="J431" s="372"/>
      <c r="K431" s="36">
        <f t="shared" si="80"/>
        <v>1.0194954128440368</v>
      </c>
    </row>
    <row r="432" spans="1:11" ht="13.5" customHeight="1" thickBot="1">
      <c r="A432" s="44"/>
      <c r="B432" s="58"/>
      <c r="C432" s="51" t="s">
        <v>174</v>
      </c>
      <c r="D432" s="145">
        <v>4240</v>
      </c>
      <c r="E432" s="345">
        <v>5600</v>
      </c>
      <c r="F432" s="371">
        <v>5700</v>
      </c>
      <c r="G432" s="400">
        <f t="shared" si="97"/>
        <v>5700</v>
      </c>
      <c r="H432" s="371">
        <v>5700</v>
      </c>
      <c r="I432" s="373"/>
      <c r="J432" s="372"/>
      <c r="K432" s="36">
        <f t="shared" si="80"/>
        <v>1.0178571428571428</v>
      </c>
    </row>
    <row r="433" spans="1:11" ht="13.5" customHeight="1" thickBot="1">
      <c r="A433" s="44"/>
      <c r="B433" s="58"/>
      <c r="C433" s="51" t="s">
        <v>81</v>
      </c>
      <c r="D433" s="145">
        <v>4260</v>
      </c>
      <c r="E433" s="345">
        <v>42000</v>
      </c>
      <c r="F433" s="371">
        <v>35000</v>
      </c>
      <c r="G433" s="400">
        <f t="shared" si="97"/>
        <v>35000</v>
      </c>
      <c r="H433" s="371">
        <v>35000</v>
      </c>
      <c r="I433" s="373"/>
      <c r="J433" s="372"/>
      <c r="K433" s="36">
        <f t="shared" si="80"/>
        <v>0.8333333333333334</v>
      </c>
    </row>
    <row r="434" spans="1:11" ht="13.5" customHeight="1" thickBot="1">
      <c r="A434" s="44"/>
      <c r="B434" s="58"/>
      <c r="C434" s="97" t="s">
        <v>494</v>
      </c>
      <c r="D434" s="145">
        <v>4270</v>
      </c>
      <c r="E434" s="345">
        <v>46500</v>
      </c>
      <c r="F434" s="371">
        <v>46500</v>
      </c>
      <c r="G434" s="400">
        <f t="shared" si="97"/>
        <v>46500</v>
      </c>
      <c r="H434" s="371">
        <v>46500</v>
      </c>
      <c r="I434" s="373"/>
      <c r="J434" s="372"/>
      <c r="K434" s="36">
        <f t="shared" si="80"/>
        <v>1</v>
      </c>
    </row>
    <row r="435" spans="1:11" ht="13.5" customHeight="1" thickBot="1">
      <c r="A435" s="44"/>
      <c r="B435" s="58"/>
      <c r="C435" s="51" t="s">
        <v>34</v>
      </c>
      <c r="D435" s="145">
        <v>4280</v>
      </c>
      <c r="E435" s="345"/>
      <c r="F435" s="371">
        <v>1300</v>
      </c>
      <c r="G435" s="400">
        <f t="shared" si="97"/>
        <v>1300</v>
      </c>
      <c r="H435" s="371">
        <v>1300</v>
      </c>
      <c r="I435" s="373"/>
      <c r="J435" s="372"/>
      <c r="K435" s="36"/>
    </row>
    <row r="436" spans="1:11" ht="13.5" customHeight="1" thickBot="1">
      <c r="A436" s="44"/>
      <c r="B436" s="58"/>
      <c r="C436" s="51" t="s">
        <v>123</v>
      </c>
      <c r="D436" s="145">
        <v>4300</v>
      </c>
      <c r="E436" s="345">
        <v>45000</v>
      </c>
      <c r="F436" s="371">
        <v>41100</v>
      </c>
      <c r="G436" s="400">
        <f t="shared" si="97"/>
        <v>39000</v>
      </c>
      <c r="H436" s="371">
        <v>39000</v>
      </c>
      <c r="I436" s="373"/>
      <c r="J436" s="372"/>
      <c r="K436" s="36">
        <f t="shared" si="80"/>
        <v>0.8666666666666667</v>
      </c>
    </row>
    <row r="437" spans="1:11" ht="13.5" customHeight="1" thickBot="1">
      <c r="A437" s="44"/>
      <c r="B437" s="58"/>
      <c r="C437" s="51" t="s">
        <v>312</v>
      </c>
      <c r="D437" s="145">
        <v>4350</v>
      </c>
      <c r="E437" s="345"/>
      <c r="F437" s="371">
        <v>1100</v>
      </c>
      <c r="G437" s="400">
        <f t="shared" si="97"/>
        <v>1100</v>
      </c>
      <c r="H437" s="371">
        <v>1100</v>
      </c>
      <c r="I437" s="373"/>
      <c r="J437" s="372"/>
      <c r="K437" s="36"/>
    </row>
    <row r="438" spans="1:11" ht="13.5" customHeight="1" thickBot="1">
      <c r="A438" s="44"/>
      <c r="B438" s="58"/>
      <c r="C438" s="51" t="s">
        <v>441</v>
      </c>
      <c r="D438" s="145">
        <v>4370</v>
      </c>
      <c r="E438" s="345"/>
      <c r="F438" s="371">
        <v>14400</v>
      </c>
      <c r="G438" s="400">
        <f t="shared" si="97"/>
        <v>14400</v>
      </c>
      <c r="H438" s="371">
        <v>14400</v>
      </c>
      <c r="I438" s="373"/>
      <c r="J438" s="372"/>
      <c r="K438" s="36"/>
    </row>
    <row r="439" spans="1:11" ht="40.5" customHeight="1" thickBot="1">
      <c r="A439" s="44"/>
      <c r="B439" s="58"/>
      <c r="C439" s="97" t="s">
        <v>394</v>
      </c>
      <c r="D439" s="145">
        <v>2320</v>
      </c>
      <c r="E439" s="345">
        <v>65500</v>
      </c>
      <c r="F439" s="371">
        <v>110000</v>
      </c>
      <c r="G439" s="400">
        <f t="shared" si="97"/>
        <v>110000</v>
      </c>
      <c r="H439" s="371"/>
      <c r="I439" s="371">
        <v>110000</v>
      </c>
      <c r="J439" s="372"/>
      <c r="K439" s="36">
        <f aca="true" t="shared" si="98" ref="K439:K500">G439/E439</f>
        <v>1.6793893129770991</v>
      </c>
    </row>
    <row r="440" spans="1:11" ht="13.5" customHeight="1" thickBot="1">
      <c r="A440" s="44"/>
      <c r="B440" s="58"/>
      <c r="C440" s="51" t="s">
        <v>84</v>
      </c>
      <c r="D440" s="145">
        <v>4410</v>
      </c>
      <c r="E440" s="345">
        <v>100</v>
      </c>
      <c r="F440" s="371">
        <v>100</v>
      </c>
      <c r="G440" s="400">
        <f t="shared" si="97"/>
        <v>100</v>
      </c>
      <c r="H440" s="371">
        <v>100</v>
      </c>
      <c r="I440" s="373"/>
      <c r="J440" s="372"/>
      <c r="K440" s="36">
        <f t="shared" si="98"/>
        <v>1</v>
      </c>
    </row>
    <row r="441" spans="1:11" ht="13.5" customHeight="1" thickBot="1">
      <c r="A441" s="44"/>
      <c r="B441" s="58"/>
      <c r="C441" s="51" t="s">
        <v>85</v>
      </c>
      <c r="D441" s="145">
        <v>4430</v>
      </c>
      <c r="E441" s="345">
        <v>1200</v>
      </c>
      <c r="F441" s="371">
        <v>1200</v>
      </c>
      <c r="G441" s="400">
        <f t="shared" si="97"/>
        <v>1200</v>
      </c>
      <c r="H441" s="371">
        <v>1200</v>
      </c>
      <c r="I441" s="373"/>
      <c r="J441" s="372"/>
      <c r="K441" s="36">
        <f t="shared" si="98"/>
        <v>1</v>
      </c>
    </row>
    <row r="442" spans="1:11" ht="13.5" customHeight="1" thickBot="1">
      <c r="A442" s="44"/>
      <c r="B442" s="58"/>
      <c r="C442" s="51" t="s">
        <v>86</v>
      </c>
      <c r="D442" s="145">
        <v>4440</v>
      </c>
      <c r="E442" s="345">
        <v>43176</v>
      </c>
      <c r="F442" s="371">
        <v>42050</v>
      </c>
      <c r="G442" s="400">
        <f t="shared" si="97"/>
        <v>42050</v>
      </c>
      <c r="H442" s="371">
        <v>42050</v>
      </c>
      <c r="I442" s="373"/>
      <c r="J442" s="372"/>
      <c r="K442" s="36">
        <f t="shared" si="98"/>
        <v>0.9739206966833426</v>
      </c>
    </row>
    <row r="443" spans="1:11" ht="24" customHeight="1" thickBot="1">
      <c r="A443" s="44"/>
      <c r="B443" s="58"/>
      <c r="C443" s="97" t="s">
        <v>328</v>
      </c>
      <c r="D443" s="228">
        <v>2580</v>
      </c>
      <c r="E443" s="359">
        <v>45850</v>
      </c>
      <c r="F443" s="446">
        <f>SUM(F444:F444)</f>
        <v>45850</v>
      </c>
      <c r="G443" s="446">
        <f>SUM(G444:G444)</f>
        <v>45850</v>
      </c>
      <c r="H443" s="446"/>
      <c r="I443" s="446">
        <f>SUM(I444:I444)</f>
        <v>45850</v>
      </c>
      <c r="J443" s="447">
        <f>SUM(J444:J444)</f>
        <v>0</v>
      </c>
      <c r="K443" s="36">
        <f t="shared" si="98"/>
        <v>1</v>
      </c>
    </row>
    <row r="444" spans="1:11" ht="13.5" thickBot="1">
      <c r="A444" s="44"/>
      <c r="B444" s="58"/>
      <c r="C444" s="51" t="s">
        <v>142</v>
      </c>
      <c r="D444" s="145"/>
      <c r="E444" s="345">
        <v>45850</v>
      </c>
      <c r="F444" s="373">
        <v>45850</v>
      </c>
      <c r="G444" s="373">
        <f>SUM(H444:J444)</f>
        <v>45850</v>
      </c>
      <c r="H444" s="373"/>
      <c r="I444" s="346">
        <v>45850</v>
      </c>
      <c r="J444" s="373"/>
      <c r="K444" s="36">
        <f t="shared" si="98"/>
        <v>1</v>
      </c>
    </row>
    <row r="445" spans="1:11" ht="13.5" thickBot="1">
      <c r="A445" s="44"/>
      <c r="B445" s="58"/>
      <c r="C445" s="114" t="s">
        <v>430</v>
      </c>
      <c r="D445" s="80">
        <v>6050</v>
      </c>
      <c r="E445" s="330">
        <v>89641</v>
      </c>
      <c r="F445" s="411">
        <v>323497</v>
      </c>
      <c r="G445" s="371">
        <f>SUM(H445:J445)</f>
        <v>323497</v>
      </c>
      <c r="H445" s="411">
        <v>323497</v>
      </c>
      <c r="I445" s="336"/>
      <c r="J445" s="392"/>
      <c r="K445" s="36">
        <f t="shared" si="98"/>
        <v>3.6088062382168875</v>
      </c>
    </row>
    <row r="446" spans="1:11" ht="24" customHeight="1" thickBot="1">
      <c r="A446" s="44"/>
      <c r="B446" s="181" t="s">
        <v>354</v>
      </c>
      <c r="C446" s="192" t="s">
        <v>175</v>
      </c>
      <c r="D446" s="199"/>
      <c r="E446" s="384">
        <f aca="true" t="shared" si="99" ref="E446:J446">SUM(E447:E462)</f>
        <v>2961690</v>
      </c>
      <c r="F446" s="384">
        <f t="shared" si="99"/>
        <v>2865590</v>
      </c>
      <c r="G446" s="384">
        <f t="shared" si="99"/>
        <v>2865590</v>
      </c>
      <c r="H446" s="384">
        <f t="shared" si="99"/>
        <v>2865590</v>
      </c>
      <c r="I446" s="384">
        <f t="shared" si="99"/>
        <v>0</v>
      </c>
      <c r="J446" s="385">
        <f t="shared" si="99"/>
        <v>0</v>
      </c>
      <c r="K446" s="36">
        <f t="shared" si="98"/>
        <v>0.9675523096610381</v>
      </c>
    </row>
    <row r="447" spans="1:11" ht="13.5" thickBot="1">
      <c r="A447" s="44"/>
      <c r="B447" s="176"/>
      <c r="C447" s="242" t="s">
        <v>314</v>
      </c>
      <c r="D447" s="177">
        <v>3020</v>
      </c>
      <c r="E447" s="396">
        <v>2000</v>
      </c>
      <c r="F447" s="448">
        <v>2000</v>
      </c>
      <c r="G447" s="448">
        <f>SUM(H447:J447)</f>
        <v>2000</v>
      </c>
      <c r="H447" s="448">
        <v>2000</v>
      </c>
      <c r="I447" s="449"/>
      <c r="J447" s="450"/>
      <c r="K447" s="36">
        <f t="shared" si="98"/>
        <v>1</v>
      </c>
    </row>
    <row r="448" spans="1:11" ht="13.5" thickBot="1">
      <c r="A448" s="44"/>
      <c r="B448" s="58"/>
      <c r="C448" s="51" t="s">
        <v>77</v>
      </c>
      <c r="D448" s="145">
        <v>4010</v>
      </c>
      <c r="E448" s="345">
        <v>1524800</v>
      </c>
      <c r="F448" s="371">
        <v>1628100</v>
      </c>
      <c r="G448" s="448">
        <f aca="true" t="shared" si="100" ref="G448:G462">SUM(H448:J448)</f>
        <v>1628100</v>
      </c>
      <c r="H448" s="371">
        <v>1628100</v>
      </c>
      <c r="I448" s="346"/>
      <c r="J448" s="372"/>
      <c r="K448" s="36">
        <f t="shared" si="98"/>
        <v>1.0677465897166842</v>
      </c>
    </row>
    <row r="449" spans="1:11" ht="13.5" thickBot="1">
      <c r="A449" s="44"/>
      <c r="B449" s="58"/>
      <c r="C449" s="51" t="s">
        <v>78</v>
      </c>
      <c r="D449" s="145">
        <v>4040</v>
      </c>
      <c r="E449" s="345">
        <v>106300</v>
      </c>
      <c r="F449" s="371">
        <v>118900</v>
      </c>
      <c r="G449" s="448">
        <f t="shared" si="100"/>
        <v>118900</v>
      </c>
      <c r="H449" s="371">
        <v>118900</v>
      </c>
      <c r="I449" s="346"/>
      <c r="J449" s="372"/>
      <c r="K449" s="36">
        <f t="shared" si="98"/>
        <v>1.118532455315146</v>
      </c>
    </row>
    <row r="450" spans="1:11" ht="13.5" thickBot="1">
      <c r="A450" s="44"/>
      <c r="B450" s="58"/>
      <c r="C450" s="51" t="s">
        <v>79</v>
      </c>
      <c r="D450" s="145">
        <v>4110</v>
      </c>
      <c r="E450" s="345">
        <v>267400</v>
      </c>
      <c r="F450" s="371">
        <v>307089</v>
      </c>
      <c r="G450" s="448">
        <f t="shared" si="100"/>
        <v>307089</v>
      </c>
      <c r="H450" s="371">
        <v>307089</v>
      </c>
      <c r="I450" s="346"/>
      <c r="J450" s="372"/>
      <c r="K450" s="36">
        <f t="shared" si="98"/>
        <v>1.1484255796559462</v>
      </c>
    </row>
    <row r="451" spans="1:11" ht="13.5" thickBot="1">
      <c r="A451" s="44"/>
      <c r="B451" s="58"/>
      <c r="C451" s="51" t="s">
        <v>137</v>
      </c>
      <c r="D451" s="145">
        <v>4120</v>
      </c>
      <c r="E451" s="345">
        <v>36500</v>
      </c>
      <c r="F451" s="371">
        <v>42801</v>
      </c>
      <c r="G451" s="448">
        <f t="shared" si="100"/>
        <v>42801</v>
      </c>
      <c r="H451" s="371">
        <v>42801</v>
      </c>
      <c r="I451" s="346"/>
      <c r="J451" s="372"/>
      <c r="K451" s="36">
        <f t="shared" si="98"/>
        <v>1.1726301369863015</v>
      </c>
    </row>
    <row r="452" spans="1:11" ht="13.5" thickBot="1">
      <c r="A452" s="44"/>
      <c r="B452" s="58"/>
      <c r="C452" s="51" t="s">
        <v>80</v>
      </c>
      <c r="D452" s="145">
        <v>4210</v>
      </c>
      <c r="E452" s="345">
        <v>59900</v>
      </c>
      <c r="F452" s="371">
        <v>48400</v>
      </c>
      <c r="G452" s="448">
        <f t="shared" si="100"/>
        <v>48400</v>
      </c>
      <c r="H452" s="371">
        <v>48400</v>
      </c>
      <c r="I452" s="346"/>
      <c r="J452" s="372"/>
      <c r="K452" s="36">
        <f t="shared" si="98"/>
        <v>0.8080133555926544</v>
      </c>
    </row>
    <row r="453" spans="1:11" ht="13.5" thickBot="1">
      <c r="A453" s="44"/>
      <c r="B453" s="58"/>
      <c r="C453" s="51" t="s">
        <v>153</v>
      </c>
      <c r="D453" s="145">
        <v>4220</v>
      </c>
      <c r="E453" s="345">
        <v>156400</v>
      </c>
      <c r="F453" s="371">
        <v>167500</v>
      </c>
      <c r="G453" s="448">
        <f t="shared" si="100"/>
        <v>167500</v>
      </c>
      <c r="H453" s="371">
        <v>167500</v>
      </c>
      <c r="I453" s="373"/>
      <c r="J453" s="372"/>
      <c r="K453" s="36">
        <f t="shared" si="98"/>
        <v>1.0709718670076727</v>
      </c>
    </row>
    <row r="454" spans="1:11" ht="13.5" thickBot="1">
      <c r="A454" s="44"/>
      <c r="B454" s="58"/>
      <c r="C454" s="51" t="s">
        <v>149</v>
      </c>
      <c r="D454" s="145">
        <v>4230</v>
      </c>
      <c r="E454" s="345">
        <v>6000</v>
      </c>
      <c r="F454" s="371">
        <v>6000</v>
      </c>
      <c r="G454" s="448">
        <f t="shared" si="100"/>
        <v>6000</v>
      </c>
      <c r="H454" s="371">
        <v>6000</v>
      </c>
      <c r="I454" s="373"/>
      <c r="J454" s="372"/>
      <c r="K454" s="36">
        <f t="shared" si="98"/>
        <v>1</v>
      </c>
    </row>
    <row r="455" spans="1:11" ht="13.5" thickBot="1">
      <c r="A455" s="44"/>
      <c r="B455" s="71"/>
      <c r="C455" s="51" t="s">
        <v>81</v>
      </c>
      <c r="D455" s="145">
        <v>4260</v>
      </c>
      <c r="E455" s="345">
        <v>210600</v>
      </c>
      <c r="F455" s="371">
        <v>214600</v>
      </c>
      <c r="G455" s="448">
        <f t="shared" si="100"/>
        <v>214600</v>
      </c>
      <c r="H455" s="371">
        <v>214600</v>
      </c>
      <c r="I455" s="373"/>
      <c r="J455" s="372"/>
      <c r="K455" s="36">
        <f t="shared" si="98"/>
        <v>1.0189933523266856</v>
      </c>
    </row>
    <row r="456" spans="1:11" ht="13.5" thickBot="1">
      <c r="A456" s="44"/>
      <c r="B456" s="71"/>
      <c r="C456" s="51" t="s">
        <v>82</v>
      </c>
      <c r="D456" s="145">
        <v>4270</v>
      </c>
      <c r="E456" s="345">
        <v>335060</v>
      </c>
      <c r="F456" s="371">
        <v>30400</v>
      </c>
      <c r="G456" s="448">
        <f t="shared" si="100"/>
        <v>30400</v>
      </c>
      <c r="H456" s="371">
        <v>30400</v>
      </c>
      <c r="I456" s="373"/>
      <c r="J456" s="372"/>
      <c r="K456" s="36">
        <f t="shared" si="98"/>
        <v>0.09073001850414851</v>
      </c>
    </row>
    <row r="457" spans="1:11" ht="13.5" thickBot="1">
      <c r="A457" s="44"/>
      <c r="B457" s="58"/>
      <c r="C457" s="51" t="s">
        <v>83</v>
      </c>
      <c r="D457" s="145">
        <v>4300</v>
      </c>
      <c r="E457" s="345">
        <v>19800</v>
      </c>
      <c r="F457" s="371">
        <v>22300</v>
      </c>
      <c r="G457" s="448">
        <f t="shared" si="100"/>
        <v>22300</v>
      </c>
      <c r="H457" s="371">
        <v>22300</v>
      </c>
      <c r="I457" s="373"/>
      <c r="J457" s="372"/>
      <c r="K457" s="36">
        <f t="shared" si="98"/>
        <v>1.1262626262626263</v>
      </c>
    </row>
    <row r="458" spans="1:11" ht="25.5" customHeight="1" thickBot="1">
      <c r="A458" s="44"/>
      <c r="B458" s="58"/>
      <c r="C458" s="97" t="s">
        <v>216</v>
      </c>
      <c r="D458" s="145">
        <v>4330</v>
      </c>
      <c r="E458" s="345">
        <v>167030</v>
      </c>
      <c r="F458" s="371">
        <v>200000</v>
      </c>
      <c r="G458" s="448">
        <f t="shared" si="100"/>
        <v>200000</v>
      </c>
      <c r="H458" s="371">
        <v>200000</v>
      </c>
      <c r="I458" s="373"/>
      <c r="J458" s="372"/>
      <c r="K458" s="36">
        <f t="shared" si="98"/>
        <v>1.197389690474765</v>
      </c>
    </row>
    <row r="459" spans="1:11" ht="13.5" thickBot="1">
      <c r="A459" s="44"/>
      <c r="B459" s="58"/>
      <c r="C459" s="51" t="s">
        <v>84</v>
      </c>
      <c r="D459" s="145">
        <v>4410</v>
      </c>
      <c r="E459" s="345">
        <v>500</v>
      </c>
      <c r="F459" s="371">
        <v>500</v>
      </c>
      <c r="G459" s="448">
        <f t="shared" si="100"/>
        <v>500</v>
      </c>
      <c r="H459" s="371">
        <v>500</v>
      </c>
      <c r="I459" s="373"/>
      <c r="J459" s="372"/>
      <c r="K459" s="36">
        <f t="shared" si="98"/>
        <v>1</v>
      </c>
    </row>
    <row r="460" spans="1:11" ht="13.5" thickBot="1">
      <c r="A460" s="44"/>
      <c r="B460" s="58"/>
      <c r="C460" s="51" t="s">
        <v>85</v>
      </c>
      <c r="D460" s="145">
        <v>4430</v>
      </c>
      <c r="E460" s="345">
        <v>5000</v>
      </c>
      <c r="F460" s="371">
        <v>5700</v>
      </c>
      <c r="G460" s="448">
        <f t="shared" si="100"/>
        <v>5700</v>
      </c>
      <c r="H460" s="371">
        <v>5700</v>
      </c>
      <c r="I460" s="373"/>
      <c r="J460" s="372"/>
      <c r="K460" s="36">
        <f t="shared" si="98"/>
        <v>1.14</v>
      </c>
    </row>
    <row r="461" spans="1:11" ht="13.5" thickBot="1">
      <c r="A461" s="44"/>
      <c r="B461" s="58"/>
      <c r="C461" s="51" t="s">
        <v>86</v>
      </c>
      <c r="D461" s="145">
        <v>4440</v>
      </c>
      <c r="E461" s="345">
        <v>63800</v>
      </c>
      <c r="F461" s="371">
        <v>70700</v>
      </c>
      <c r="G461" s="448">
        <f t="shared" si="100"/>
        <v>70700</v>
      </c>
      <c r="H461" s="371">
        <v>70700</v>
      </c>
      <c r="I461" s="373"/>
      <c r="J461" s="372"/>
      <c r="K461" s="36">
        <f t="shared" si="98"/>
        <v>1.1081504702194358</v>
      </c>
    </row>
    <row r="462" spans="1:11" ht="13.5" thickBot="1">
      <c r="A462" s="44"/>
      <c r="B462" s="58"/>
      <c r="C462" s="51" t="s">
        <v>87</v>
      </c>
      <c r="D462" s="145">
        <v>4480</v>
      </c>
      <c r="E462" s="345">
        <v>600</v>
      </c>
      <c r="F462" s="371">
        <v>600</v>
      </c>
      <c r="G462" s="448">
        <f t="shared" si="100"/>
        <v>600</v>
      </c>
      <c r="H462" s="371">
        <v>600</v>
      </c>
      <c r="I462" s="373"/>
      <c r="J462" s="372"/>
      <c r="K462" s="36">
        <f t="shared" si="98"/>
        <v>1</v>
      </c>
    </row>
    <row r="463" spans="1:11" ht="27" customHeight="1" thickBot="1">
      <c r="A463" s="44"/>
      <c r="B463" s="181" t="s">
        <v>355</v>
      </c>
      <c r="C463" s="190" t="s">
        <v>0</v>
      </c>
      <c r="D463" s="199"/>
      <c r="E463" s="384">
        <f aca="true" t="shared" si="101" ref="E463:J463">SUM(E464:E483)</f>
        <v>760588</v>
      </c>
      <c r="F463" s="384">
        <f t="shared" si="101"/>
        <v>784530</v>
      </c>
      <c r="G463" s="384">
        <f t="shared" si="101"/>
        <v>784530</v>
      </c>
      <c r="H463" s="384">
        <f t="shared" si="101"/>
        <v>481530</v>
      </c>
      <c r="I463" s="384">
        <f t="shared" si="101"/>
        <v>0</v>
      </c>
      <c r="J463" s="385">
        <f t="shared" si="101"/>
        <v>303000</v>
      </c>
      <c r="K463" s="36">
        <f t="shared" si="98"/>
        <v>1.0314782773328004</v>
      </c>
    </row>
    <row r="464" spans="1:11" ht="13.5" thickBot="1">
      <c r="A464" s="79"/>
      <c r="B464" s="58"/>
      <c r="C464" s="243" t="s">
        <v>13</v>
      </c>
      <c r="D464" s="206">
        <v>3020</v>
      </c>
      <c r="E464" s="340">
        <v>1490</v>
      </c>
      <c r="F464" s="400">
        <v>1519</v>
      </c>
      <c r="G464" s="400">
        <f>SUM(H464:J464)</f>
        <v>1519</v>
      </c>
      <c r="H464" s="400">
        <v>1005</v>
      </c>
      <c r="I464" s="341"/>
      <c r="J464" s="451">
        <v>514</v>
      </c>
      <c r="K464" s="36">
        <f t="shared" si="98"/>
        <v>1.0194630872483221</v>
      </c>
    </row>
    <row r="465" spans="1:11" ht="13.5" thickBot="1">
      <c r="A465" s="44"/>
      <c r="B465" s="58"/>
      <c r="C465" s="244" t="s">
        <v>77</v>
      </c>
      <c r="D465" s="145">
        <v>4010</v>
      </c>
      <c r="E465" s="345">
        <v>346964</v>
      </c>
      <c r="F465" s="371">
        <v>371029</v>
      </c>
      <c r="G465" s="400">
        <f aca="true" t="shared" si="102" ref="G465:G483">SUM(H465:J465)</f>
        <v>371029</v>
      </c>
      <c r="H465" s="371">
        <v>194598</v>
      </c>
      <c r="I465" s="356"/>
      <c r="J465" s="452">
        <v>176431</v>
      </c>
      <c r="K465" s="36">
        <f t="shared" si="98"/>
        <v>1.0693587807380593</v>
      </c>
    </row>
    <row r="466" spans="1:11" ht="13.5" thickBot="1">
      <c r="A466" s="44"/>
      <c r="B466" s="58"/>
      <c r="C466" s="244" t="s">
        <v>78</v>
      </c>
      <c r="D466" s="145">
        <v>4040</v>
      </c>
      <c r="E466" s="345">
        <v>25075</v>
      </c>
      <c r="F466" s="371">
        <v>28905</v>
      </c>
      <c r="G466" s="400">
        <f t="shared" si="102"/>
        <v>28905</v>
      </c>
      <c r="H466" s="371">
        <v>15075</v>
      </c>
      <c r="I466" s="356"/>
      <c r="J466" s="452">
        <v>13830</v>
      </c>
      <c r="K466" s="36">
        <f t="shared" si="98"/>
        <v>1.152741774675972</v>
      </c>
    </row>
    <row r="467" spans="1:11" ht="13.5" thickBot="1">
      <c r="A467" s="44"/>
      <c r="B467" s="58"/>
      <c r="C467" s="244" t="s">
        <v>79</v>
      </c>
      <c r="D467" s="145">
        <v>4110</v>
      </c>
      <c r="E467" s="345">
        <v>65480</v>
      </c>
      <c r="F467" s="371">
        <v>69895</v>
      </c>
      <c r="G467" s="400">
        <f t="shared" si="102"/>
        <v>69895</v>
      </c>
      <c r="H467" s="371">
        <v>36713</v>
      </c>
      <c r="I467" s="356"/>
      <c r="J467" s="452">
        <v>33182</v>
      </c>
      <c r="K467" s="36">
        <f t="shared" si="98"/>
        <v>1.067425167990226</v>
      </c>
    </row>
    <row r="468" spans="1:11" ht="13.5" thickBot="1">
      <c r="A468" s="44"/>
      <c r="B468" s="58"/>
      <c r="C468" s="244" t="s">
        <v>137</v>
      </c>
      <c r="D468" s="145">
        <v>4120</v>
      </c>
      <c r="E468" s="345">
        <v>9006</v>
      </c>
      <c r="F468" s="371">
        <v>9800</v>
      </c>
      <c r="G468" s="400">
        <f t="shared" si="102"/>
        <v>9800</v>
      </c>
      <c r="H468" s="371">
        <v>5139</v>
      </c>
      <c r="I468" s="356"/>
      <c r="J468" s="452">
        <v>4661</v>
      </c>
      <c r="K468" s="36">
        <f t="shared" si="98"/>
        <v>1.0881634465911614</v>
      </c>
    </row>
    <row r="469" spans="1:11" ht="13.5" thickBot="1">
      <c r="A469" s="44"/>
      <c r="B469" s="58"/>
      <c r="C469" s="244" t="s">
        <v>80</v>
      </c>
      <c r="D469" s="145">
        <v>4210</v>
      </c>
      <c r="E469" s="345">
        <v>43924</v>
      </c>
      <c r="F469" s="371">
        <v>42903</v>
      </c>
      <c r="G469" s="400">
        <f t="shared" si="102"/>
        <v>42903</v>
      </c>
      <c r="H469" s="371">
        <v>9903</v>
      </c>
      <c r="I469" s="356"/>
      <c r="J469" s="452">
        <v>33000</v>
      </c>
      <c r="K469" s="36">
        <f t="shared" si="98"/>
        <v>0.9767553046170658</v>
      </c>
    </row>
    <row r="470" spans="1:11" ht="13.5" thickBot="1">
      <c r="A470" s="44"/>
      <c r="B470" s="58"/>
      <c r="C470" s="244" t="s">
        <v>153</v>
      </c>
      <c r="D470" s="145">
        <v>4220</v>
      </c>
      <c r="E470" s="345">
        <v>117423</v>
      </c>
      <c r="F470" s="371">
        <v>118600</v>
      </c>
      <c r="G470" s="400">
        <f t="shared" si="102"/>
        <v>118600</v>
      </c>
      <c r="H470" s="371">
        <v>118600</v>
      </c>
      <c r="I470" s="356"/>
      <c r="J470" s="452"/>
      <c r="K470" s="36">
        <f t="shared" si="98"/>
        <v>1.010023589927016</v>
      </c>
    </row>
    <row r="471" spans="1:11" ht="13.5" thickBot="1">
      <c r="A471" s="44"/>
      <c r="B471" s="58"/>
      <c r="C471" s="244" t="s">
        <v>81</v>
      </c>
      <c r="D471" s="145">
        <v>4260</v>
      </c>
      <c r="E471" s="345">
        <v>36993</v>
      </c>
      <c r="F471" s="371">
        <v>31100</v>
      </c>
      <c r="G471" s="400">
        <f t="shared" si="102"/>
        <v>31100</v>
      </c>
      <c r="H471" s="371">
        <v>28700</v>
      </c>
      <c r="I471" s="356"/>
      <c r="J471" s="452">
        <v>2400</v>
      </c>
      <c r="K471" s="36">
        <f t="shared" si="98"/>
        <v>0.8406995918146677</v>
      </c>
    </row>
    <row r="472" spans="1:11" ht="13.5" thickBot="1">
      <c r="A472" s="44"/>
      <c r="B472" s="58"/>
      <c r="C472" s="244" t="s">
        <v>82</v>
      </c>
      <c r="D472" s="145">
        <v>4270</v>
      </c>
      <c r="E472" s="345">
        <v>28215</v>
      </c>
      <c r="F472" s="371">
        <v>7100</v>
      </c>
      <c r="G472" s="400">
        <f t="shared" si="102"/>
        <v>7100</v>
      </c>
      <c r="H472" s="371">
        <v>7100</v>
      </c>
      <c r="I472" s="356"/>
      <c r="J472" s="452"/>
      <c r="K472" s="36">
        <f t="shared" si="98"/>
        <v>0.25163919900762005</v>
      </c>
    </row>
    <row r="473" spans="1:11" ht="13.5" thickBot="1">
      <c r="A473" s="44"/>
      <c r="B473" s="58"/>
      <c r="C473" s="244" t="s">
        <v>83</v>
      </c>
      <c r="D473" s="145">
        <v>4300</v>
      </c>
      <c r="E473" s="345">
        <v>65641</v>
      </c>
      <c r="F473" s="371">
        <v>18466</v>
      </c>
      <c r="G473" s="400">
        <f t="shared" si="102"/>
        <v>18466</v>
      </c>
      <c r="H473" s="371">
        <v>12150</v>
      </c>
      <c r="I473" s="356"/>
      <c r="J473" s="452">
        <v>6316</v>
      </c>
      <c r="K473" s="36">
        <f t="shared" si="98"/>
        <v>0.28131807863987446</v>
      </c>
    </row>
    <row r="474" spans="1:11" ht="13.5" thickBot="1">
      <c r="A474" s="44"/>
      <c r="B474" s="58"/>
      <c r="C474" s="244" t="s">
        <v>312</v>
      </c>
      <c r="D474" s="145">
        <v>4350</v>
      </c>
      <c r="E474" s="345">
        <v>786</v>
      </c>
      <c r="F474" s="371">
        <v>1221</v>
      </c>
      <c r="G474" s="400">
        <f t="shared" si="102"/>
        <v>1221</v>
      </c>
      <c r="H474" s="371">
        <v>420</v>
      </c>
      <c r="I474" s="356"/>
      <c r="J474" s="452">
        <v>801</v>
      </c>
      <c r="K474" s="36">
        <f t="shared" si="98"/>
        <v>1.5534351145038168</v>
      </c>
    </row>
    <row r="475" spans="1:11" ht="13.5" thickBot="1">
      <c r="A475" s="44"/>
      <c r="B475" s="58"/>
      <c r="C475" s="51" t="s">
        <v>442</v>
      </c>
      <c r="D475" s="41">
        <v>4370</v>
      </c>
      <c r="E475" s="345"/>
      <c r="F475" s="371">
        <v>4920</v>
      </c>
      <c r="G475" s="400">
        <f t="shared" si="102"/>
        <v>4920</v>
      </c>
      <c r="H475" s="371">
        <v>2640</v>
      </c>
      <c r="I475" s="356"/>
      <c r="J475" s="452">
        <v>2280</v>
      </c>
      <c r="K475" s="36"/>
    </row>
    <row r="476" spans="1:11" ht="13.5" thickBot="1">
      <c r="A476" s="44"/>
      <c r="B476" s="58"/>
      <c r="C476" s="51" t="s">
        <v>416</v>
      </c>
      <c r="D476" s="41">
        <v>4400</v>
      </c>
      <c r="E476" s="345"/>
      <c r="F476" s="371">
        <v>56800</v>
      </c>
      <c r="G476" s="400">
        <f t="shared" si="102"/>
        <v>56800</v>
      </c>
      <c r="H476" s="371">
        <v>36000</v>
      </c>
      <c r="I476" s="356"/>
      <c r="J476" s="452">
        <v>20800</v>
      </c>
      <c r="K476" s="36"/>
    </row>
    <row r="477" spans="1:11" ht="13.5" thickBot="1">
      <c r="A477" s="44"/>
      <c r="B477" s="58"/>
      <c r="C477" s="51" t="s">
        <v>443</v>
      </c>
      <c r="D477" s="41">
        <v>4740</v>
      </c>
      <c r="E477" s="345"/>
      <c r="F477" s="371">
        <v>932</v>
      </c>
      <c r="G477" s="400">
        <f t="shared" si="102"/>
        <v>932</v>
      </c>
      <c r="H477" s="371">
        <v>432</v>
      </c>
      <c r="I477" s="356"/>
      <c r="J477" s="452">
        <v>500</v>
      </c>
      <c r="K477" s="36"/>
    </row>
    <row r="478" spans="1:11" ht="13.5" thickBot="1">
      <c r="A478" s="44"/>
      <c r="B478" s="58"/>
      <c r="C478" s="51" t="s">
        <v>444</v>
      </c>
      <c r="D478" s="41">
        <v>4750</v>
      </c>
      <c r="E478" s="345"/>
      <c r="F478" s="371">
        <v>200</v>
      </c>
      <c r="G478" s="400">
        <f t="shared" si="102"/>
        <v>200</v>
      </c>
      <c r="H478" s="371">
        <v>100</v>
      </c>
      <c r="I478" s="356"/>
      <c r="J478" s="452">
        <v>100</v>
      </c>
      <c r="K478" s="36"/>
    </row>
    <row r="479" spans="1:11" ht="13.5" thickBot="1">
      <c r="A479" s="44"/>
      <c r="B479" s="58"/>
      <c r="C479" s="244" t="s">
        <v>84</v>
      </c>
      <c r="D479" s="145">
        <v>4410</v>
      </c>
      <c r="E479" s="345">
        <v>1106</v>
      </c>
      <c r="F479" s="371">
        <v>714</v>
      </c>
      <c r="G479" s="400">
        <f t="shared" si="102"/>
        <v>714</v>
      </c>
      <c r="H479" s="371">
        <v>300</v>
      </c>
      <c r="I479" s="356"/>
      <c r="J479" s="452">
        <v>414</v>
      </c>
      <c r="K479" s="36">
        <f t="shared" si="98"/>
        <v>0.6455696202531646</v>
      </c>
    </row>
    <row r="480" spans="1:11" ht="13.5" thickBot="1">
      <c r="A480" s="44"/>
      <c r="B480" s="58"/>
      <c r="C480" s="244" t="s">
        <v>85</v>
      </c>
      <c r="D480" s="145">
        <v>4430</v>
      </c>
      <c r="E480" s="345">
        <v>370</v>
      </c>
      <c r="F480" s="371">
        <v>400</v>
      </c>
      <c r="G480" s="400">
        <f t="shared" si="102"/>
        <v>400</v>
      </c>
      <c r="H480" s="371">
        <v>150</v>
      </c>
      <c r="I480" s="356"/>
      <c r="J480" s="452">
        <v>250</v>
      </c>
      <c r="K480" s="36">
        <f t="shared" si="98"/>
        <v>1.0810810810810811</v>
      </c>
    </row>
    <row r="481" spans="1:11" ht="13.5" thickBot="1">
      <c r="A481" s="44"/>
      <c r="B481" s="58"/>
      <c r="C481" s="244" t="s">
        <v>86</v>
      </c>
      <c r="D481" s="145">
        <v>4440</v>
      </c>
      <c r="E481" s="345">
        <v>13112</v>
      </c>
      <c r="F481" s="371">
        <v>14660</v>
      </c>
      <c r="G481" s="400">
        <f t="shared" si="102"/>
        <v>14660</v>
      </c>
      <c r="H481" s="371">
        <v>8500</v>
      </c>
      <c r="I481" s="356"/>
      <c r="J481" s="452">
        <v>6160</v>
      </c>
      <c r="K481" s="36">
        <f t="shared" si="98"/>
        <v>1.1180597925564368</v>
      </c>
    </row>
    <row r="482" spans="1:11" ht="13.5" thickBot="1">
      <c r="A482" s="44"/>
      <c r="B482" s="58"/>
      <c r="C482" s="244" t="s">
        <v>87</v>
      </c>
      <c r="D482" s="145">
        <v>4480</v>
      </c>
      <c r="E482" s="345">
        <v>4055</v>
      </c>
      <c r="F482" s="371">
        <v>4132</v>
      </c>
      <c r="G482" s="400">
        <f t="shared" si="102"/>
        <v>4132</v>
      </c>
      <c r="H482" s="371">
        <v>2883</v>
      </c>
      <c r="I482" s="356"/>
      <c r="J482" s="452">
        <v>1249</v>
      </c>
      <c r="K482" s="36">
        <f t="shared" si="98"/>
        <v>1.018988902589396</v>
      </c>
    </row>
    <row r="483" spans="1:11" ht="13.5" thickBot="1">
      <c r="A483" s="44"/>
      <c r="B483" s="58"/>
      <c r="C483" s="245" t="s">
        <v>34</v>
      </c>
      <c r="D483" s="207">
        <v>4280</v>
      </c>
      <c r="E483" s="361">
        <v>948</v>
      </c>
      <c r="F483" s="408">
        <v>1234</v>
      </c>
      <c r="G483" s="400">
        <f t="shared" si="102"/>
        <v>1234</v>
      </c>
      <c r="H483" s="408">
        <v>1122</v>
      </c>
      <c r="I483" s="364"/>
      <c r="J483" s="410">
        <v>112</v>
      </c>
      <c r="K483" s="36">
        <f t="shared" si="98"/>
        <v>1.3016877637130801</v>
      </c>
    </row>
    <row r="484" spans="1:11" ht="21" customHeight="1" thickBot="1">
      <c r="A484" s="44"/>
      <c r="B484" s="181" t="s">
        <v>356</v>
      </c>
      <c r="C484" s="192" t="s">
        <v>177</v>
      </c>
      <c r="D484" s="199"/>
      <c r="E484" s="384">
        <f aca="true" t="shared" si="103" ref="E484:J484">SUM(E485:E490)</f>
        <v>644768</v>
      </c>
      <c r="F484" s="384">
        <f t="shared" si="103"/>
        <v>843348</v>
      </c>
      <c r="G484" s="384">
        <f t="shared" si="103"/>
        <v>843348</v>
      </c>
      <c r="H484" s="384">
        <f t="shared" si="103"/>
        <v>583848</v>
      </c>
      <c r="I484" s="384">
        <f t="shared" si="103"/>
        <v>259500</v>
      </c>
      <c r="J484" s="385">
        <f t="shared" si="103"/>
        <v>0</v>
      </c>
      <c r="K484" s="36">
        <f t="shared" si="98"/>
        <v>1.307986748722021</v>
      </c>
    </row>
    <row r="485" spans="1:11" ht="36" customHeight="1" thickBot="1">
      <c r="A485" s="44"/>
      <c r="B485" s="64"/>
      <c r="C485" s="246" t="s">
        <v>394</v>
      </c>
      <c r="D485" s="55">
        <v>2320</v>
      </c>
      <c r="E485" s="396">
        <v>201967</v>
      </c>
      <c r="F485" s="341">
        <v>259500</v>
      </c>
      <c r="G485" s="341">
        <f aca="true" t="shared" si="104" ref="G485:G490">SUM(H485:J485)</f>
        <v>259500</v>
      </c>
      <c r="H485" s="341"/>
      <c r="I485" s="341">
        <v>259500</v>
      </c>
      <c r="J485" s="342"/>
      <c r="K485" s="36">
        <f t="shared" si="98"/>
        <v>1.2848633687681652</v>
      </c>
    </row>
    <row r="486" spans="1:11" ht="13.5" customHeight="1" thickBot="1">
      <c r="A486" s="44"/>
      <c r="B486" s="58"/>
      <c r="C486" s="51" t="s">
        <v>178</v>
      </c>
      <c r="D486" s="145">
        <v>3110</v>
      </c>
      <c r="E486" s="345">
        <v>406005</v>
      </c>
      <c r="F486" s="356">
        <v>546000</v>
      </c>
      <c r="G486" s="341">
        <f t="shared" si="104"/>
        <v>546000</v>
      </c>
      <c r="H486" s="371">
        <v>546000</v>
      </c>
      <c r="I486" s="356"/>
      <c r="J486" s="347"/>
      <c r="K486" s="36">
        <f t="shared" si="98"/>
        <v>1.3448110244947722</v>
      </c>
    </row>
    <row r="487" spans="1:11" ht="13.5" customHeight="1" thickBot="1">
      <c r="A487" s="79"/>
      <c r="B487" s="58"/>
      <c r="C487" s="51" t="s">
        <v>79</v>
      </c>
      <c r="D487" s="145">
        <v>4110</v>
      </c>
      <c r="E487" s="345">
        <v>4500</v>
      </c>
      <c r="F487" s="356">
        <v>4500</v>
      </c>
      <c r="G487" s="341">
        <f t="shared" si="104"/>
        <v>4500</v>
      </c>
      <c r="H487" s="371">
        <v>4500</v>
      </c>
      <c r="I487" s="356"/>
      <c r="J487" s="347"/>
      <c r="K487" s="36">
        <f t="shared" si="98"/>
        <v>1</v>
      </c>
    </row>
    <row r="488" spans="1:11" ht="13.5" customHeight="1" thickBot="1">
      <c r="A488" s="44"/>
      <c r="B488" s="58"/>
      <c r="C488" s="51" t="s">
        <v>137</v>
      </c>
      <c r="D488" s="145">
        <v>4120</v>
      </c>
      <c r="E488" s="345">
        <v>700</v>
      </c>
      <c r="F488" s="356">
        <v>678</v>
      </c>
      <c r="G488" s="341">
        <f t="shared" si="104"/>
        <v>678</v>
      </c>
      <c r="H488" s="371">
        <v>678</v>
      </c>
      <c r="I488" s="356"/>
      <c r="J488" s="347"/>
      <c r="K488" s="36">
        <f t="shared" si="98"/>
        <v>0.9685714285714285</v>
      </c>
    </row>
    <row r="489" spans="1:11" ht="13.5" customHeight="1" thickBot="1">
      <c r="A489" s="44"/>
      <c r="B489" s="58"/>
      <c r="C489" s="51" t="s">
        <v>117</v>
      </c>
      <c r="D489" s="145">
        <v>4210</v>
      </c>
      <c r="E489" s="345">
        <v>4863</v>
      </c>
      <c r="F489" s="356">
        <v>5000</v>
      </c>
      <c r="G489" s="341">
        <f t="shared" si="104"/>
        <v>5000</v>
      </c>
      <c r="H489" s="371">
        <v>5000</v>
      </c>
      <c r="I489" s="356"/>
      <c r="J489" s="347"/>
      <c r="K489" s="36">
        <f t="shared" si="98"/>
        <v>1.0281719103434095</v>
      </c>
    </row>
    <row r="490" spans="1:11" ht="13.5" customHeight="1" thickBot="1">
      <c r="A490" s="44"/>
      <c r="B490" s="58"/>
      <c r="C490" s="106" t="s">
        <v>298</v>
      </c>
      <c r="D490" s="207">
        <v>4170</v>
      </c>
      <c r="E490" s="361">
        <v>26733</v>
      </c>
      <c r="F490" s="364">
        <v>27670</v>
      </c>
      <c r="G490" s="341">
        <f t="shared" si="104"/>
        <v>27670</v>
      </c>
      <c r="H490" s="408">
        <v>27670</v>
      </c>
      <c r="I490" s="364"/>
      <c r="J490" s="366"/>
      <c r="K490" s="36">
        <f t="shared" si="98"/>
        <v>1.0350503123480344</v>
      </c>
    </row>
    <row r="491" spans="1:11" ht="28.5" customHeight="1" thickBot="1">
      <c r="A491" s="44"/>
      <c r="B491" s="179" t="s">
        <v>236</v>
      </c>
      <c r="C491" s="188" t="s">
        <v>237</v>
      </c>
      <c r="D491" s="201"/>
      <c r="E491" s="327">
        <f aca="true" t="shared" si="105" ref="E491:J491">SUM(E492:E501)</f>
        <v>14272000</v>
      </c>
      <c r="F491" s="327">
        <f t="shared" si="105"/>
        <v>16900000</v>
      </c>
      <c r="G491" s="327">
        <f t="shared" si="105"/>
        <v>16900000</v>
      </c>
      <c r="H491" s="327">
        <f t="shared" si="105"/>
        <v>0</v>
      </c>
      <c r="I491" s="327">
        <f t="shared" si="105"/>
        <v>0</v>
      </c>
      <c r="J491" s="353">
        <f t="shared" si="105"/>
        <v>16900000</v>
      </c>
      <c r="K491" s="36">
        <f t="shared" si="98"/>
        <v>1.1841367713004485</v>
      </c>
    </row>
    <row r="492" spans="1:11" ht="13.5" customHeight="1" thickBot="1">
      <c r="A492" s="44"/>
      <c r="B492" s="58"/>
      <c r="C492" s="52" t="s">
        <v>271</v>
      </c>
      <c r="D492" s="206">
        <v>3110</v>
      </c>
      <c r="E492" s="340">
        <v>13754018</v>
      </c>
      <c r="F492" s="400">
        <v>16251767</v>
      </c>
      <c r="G492" s="400">
        <f>SUM(H492:J492)</f>
        <v>16251767</v>
      </c>
      <c r="H492" s="400"/>
      <c r="I492" s="400"/>
      <c r="J492" s="453">
        <v>16251767</v>
      </c>
      <c r="K492" s="36">
        <f t="shared" si="98"/>
        <v>1.1816014054947435</v>
      </c>
    </row>
    <row r="493" spans="1:11" ht="13.5" customHeight="1" thickBot="1">
      <c r="A493" s="44"/>
      <c r="B493" s="58"/>
      <c r="C493" s="51" t="s">
        <v>77</v>
      </c>
      <c r="D493" s="145">
        <v>4010</v>
      </c>
      <c r="E493" s="345">
        <v>189772</v>
      </c>
      <c r="F493" s="371">
        <v>265000</v>
      </c>
      <c r="G493" s="400">
        <f aca="true" t="shared" si="106" ref="G493:G501">SUM(H493:J493)</f>
        <v>265000</v>
      </c>
      <c r="H493" s="371"/>
      <c r="I493" s="371"/>
      <c r="J493" s="452">
        <v>265000</v>
      </c>
      <c r="K493" s="36">
        <f t="shared" si="98"/>
        <v>1.396412537149843</v>
      </c>
    </row>
    <row r="494" spans="1:11" ht="13.5" customHeight="1" thickBot="1">
      <c r="A494" s="44"/>
      <c r="B494" s="58"/>
      <c r="C494" s="51" t="s">
        <v>78</v>
      </c>
      <c r="D494" s="145">
        <v>4040</v>
      </c>
      <c r="E494" s="345">
        <v>11463</v>
      </c>
      <c r="F494" s="371">
        <v>16130</v>
      </c>
      <c r="G494" s="400">
        <f t="shared" si="106"/>
        <v>16130</v>
      </c>
      <c r="H494" s="371"/>
      <c r="I494" s="371"/>
      <c r="J494" s="452">
        <v>16130</v>
      </c>
      <c r="K494" s="36">
        <f t="shared" si="98"/>
        <v>1.4071360027915902</v>
      </c>
    </row>
    <row r="495" spans="1:11" ht="13.5" customHeight="1" thickBot="1">
      <c r="A495" s="44"/>
      <c r="B495" s="58"/>
      <c r="C495" s="51" t="s">
        <v>79</v>
      </c>
      <c r="D495" s="145">
        <v>4110</v>
      </c>
      <c r="E495" s="345">
        <v>199628</v>
      </c>
      <c r="F495" s="371">
        <v>200320</v>
      </c>
      <c r="G495" s="400">
        <f t="shared" si="106"/>
        <v>200320</v>
      </c>
      <c r="H495" s="371"/>
      <c r="I495" s="371"/>
      <c r="J495" s="452">
        <v>200320</v>
      </c>
      <c r="K495" s="36">
        <f t="shared" si="98"/>
        <v>1.0034664475925221</v>
      </c>
    </row>
    <row r="496" spans="1:11" ht="13.5" customHeight="1" thickBot="1">
      <c r="A496" s="44"/>
      <c r="B496" s="58"/>
      <c r="C496" s="51" t="s">
        <v>137</v>
      </c>
      <c r="D496" s="145">
        <v>4120</v>
      </c>
      <c r="E496" s="345">
        <v>4447</v>
      </c>
      <c r="F496" s="371">
        <v>6302</v>
      </c>
      <c r="G496" s="400">
        <f t="shared" si="106"/>
        <v>6302</v>
      </c>
      <c r="H496" s="371"/>
      <c r="I496" s="371"/>
      <c r="J496" s="452">
        <v>6302</v>
      </c>
      <c r="K496" s="36">
        <f t="shared" si="98"/>
        <v>1.417135147290308</v>
      </c>
    </row>
    <row r="497" spans="1:11" ht="13.5" customHeight="1" thickBot="1">
      <c r="A497" s="44"/>
      <c r="B497" s="58"/>
      <c r="C497" s="51" t="s">
        <v>117</v>
      </c>
      <c r="D497" s="145">
        <v>4210</v>
      </c>
      <c r="E497" s="345">
        <v>39996</v>
      </c>
      <c r="F497" s="371">
        <v>50449</v>
      </c>
      <c r="G497" s="400">
        <f t="shared" si="106"/>
        <v>50449</v>
      </c>
      <c r="H497" s="371"/>
      <c r="I497" s="371"/>
      <c r="J497" s="452">
        <v>50449</v>
      </c>
      <c r="K497" s="36">
        <f t="shared" si="98"/>
        <v>1.2613511351135114</v>
      </c>
    </row>
    <row r="498" spans="1:11" ht="13.5" customHeight="1" thickBot="1">
      <c r="A498" s="44"/>
      <c r="B498" s="58"/>
      <c r="C498" s="51" t="s">
        <v>83</v>
      </c>
      <c r="D498" s="145">
        <v>4300</v>
      </c>
      <c r="E498" s="345">
        <v>55235</v>
      </c>
      <c r="F498" s="371">
        <v>93000</v>
      </c>
      <c r="G498" s="400">
        <f t="shared" si="106"/>
        <v>93000</v>
      </c>
      <c r="H498" s="371"/>
      <c r="I498" s="371"/>
      <c r="J498" s="452">
        <v>93000</v>
      </c>
      <c r="K498" s="36">
        <f t="shared" si="98"/>
        <v>1.683715035756314</v>
      </c>
    </row>
    <row r="499" spans="1:11" ht="13.5" customHeight="1" thickBot="1">
      <c r="A499" s="44"/>
      <c r="B499" s="58"/>
      <c r="C499" s="51" t="s">
        <v>84</v>
      </c>
      <c r="D499" s="145">
        <v>4410</v>
      </c>
      <c r="E499" s="345">
        <v>1000</v>
      </c>
      <c r="F499" s="371">
        <v>1000</v>
      </c>
      <c r="G499" s="400">
        <f t="shared" si="106"/>
        <v>1000</v>
      </c>
      <c r="H499" s="371"/>
      <c r="I499" s="371"/>
      <c r="J499" s="452">
        <v>1000</v>
      </c>
      <c r="K499" s="36">
        <f t="shared" si="98"/>
        <v>1</v>
      </c>
    </row>
    <row r="500" spans="1:11" ht="13.5" customHeight="1" thickBot="1">
      <c r="A500" s="44"/>
      <c r="B500" s="58"/>
      <c r="C500" s="51" t="s">
        <v>86</v>
      </c>
      <c r="D500" s="145">
        <v>4440</v>
      </c>
      <c r="E500" s="345">
        <v>7786</v>
      </c>
      <c r="F500" s="371">
        <v>6032</v>
      </c>
      <c r="G500" s="400">
        <f t="shared" si="106"/>
        <v>6032</v>
      </c>
      <c r="H500" s="371"/>
      <c r="I500" s="371"/>
      <c r="J500" s="452">
        <v>6032</v>
      </c>
      <c r="K500" s="36">
        <f t="shared" si="98"/>
        <v>0.7747238633444644</v>
      </c>
    </row>
    <row r="501" spans="1:11" ht="13.5" customHeight="1" thickBot="1">
      <c r="A501" s="44"/>
      <c r="B501" s="58"/>
      <c r="C501" s="97" t="s">
        <v>298</v>
      </c>
      <c r="D501" s="145">
        <v>4170</v>
      </c>
      <c r="E501" s="345">
        <v>8655</v>
      </c>
      <c r="F501" s="371">
        <v>10000</v>
      </c>
      <c r="G501" s="400">
        <f t="shared" si="106"/>
        <v>10000</v>
      </c>
      <c r="H501" s="371"/>
      <c r="I501" s="371"/>
      <c r="J501" s="452">
        <v>10000</v>
      </c>
      <c r="K501" s="36">
        <f aca="true" t="shared" si="107" ref="K501:K561">G501/E501</f>
        <v>1.1554015020219526</v>
      </c>
    </row>
    <row r="502" spans="1:11" ht="36.75" thickBot="1">
      <c r="A502" s="44"/>
      <c r="B502" s="183" t="s">
        <v>357</v>
      </c>
      <c r="C502" s="190" t="s">
        <v>303</v>
      </c>
      <c r="D502" s="203"/>
      <c r="E502" s="442">
        <f aca="true" t="shared" si="108" ref="E502:J502">SUM(E503:E504)</f>
        <v>115000</v>
      </c>
      <c r="F502" s="442">
        <f t="shared" si="108"/>
        <v>174000</v>
      </c>
      <c r="G502" s="442">
        <f>SUM(G503:G504)</f>
        <v>174000</v>
      </c>
      <c r="H502" s="442">
        <f t="shared" si="108"/>
        <v>0</v>
      </c>
      <c r="I502" s="442">
        <f t="shared" si="108"/>
        <v>0</v>
      </c>
      <c r="J502" s="443">
        <f t="shared" si="108"/>
        <v>174000</v>
      </c>
      <c r="K502" s="36">
        <f t="shared" si="107"/>
        <v>1.5130434782608695</v>
      </c>
    </row>
    <row r="503" spans="1:11" ht="13.5" customHeight="1" thickBot="1">
      <c r="A503" s="90"/>
      <c r="B503" s="58"/>
      <c r="C503" s="52" t="s">
        <v>395</v>
      </c>
      <c r="D503" s="206">
        <v>4130</v>
      </c>
      <c r="E503" s="340">
        <v>67000</v>
      </c>
      <c r="F503" s="400">
        <v>74065</v>
      </c>
      <c r="G503" s="400">
        <f>SUM(H503+J503)</f>
        <v>74065</v>
      </c>
      <c r="H503" s="400"/>
      <c r="I503" s="341"/>
      <c r="J503" s="453">
        <v>74065</v>
      </c>
      <c r="K503" s="36">
        <f t="shared" si="107"/>
        <v>1.1054477611940299</v>
      </c>
    </row>
    <row r="504" spans="1:11" ht="13.5" customHeight="1" thickBot="1">
      <c r="A504" s="44"/>
      <c r="B504" s="58"/>
      <c r="C504" s="113" t="s">
        <v>396</v>
      </c>
      <c r="D504" s="207">
        <v>4130</v>
      </c>
      <c r="E504" s="361">
        <v>48000</v>
      </c>
      <c r="F504" s="408">
        <v>99935</v>
      </c>
      <c r="G504" s="400">
        <f>SUM(H504+J504)</f>
        <v>99935</v>
      </c>
      <c r="H504" s="408"/>
      <c r="I504" s="364"/>
      <c r="J504" s="410">
        <v>99935</v>
      </c>
      <c r="K504" s="36">
        <f t="shared" si="107"/>
        <v>2.0819791666666667</v>
      </c>
    </row>
    <row r="505" spans="1:11" ht="24.75" thickBot="1">
      <c r="A505" s="44"/>
      <c r="B505" s="183" t="s">
        <v>358</v>
      </c>
      <c r="C505" s="190" t="s">
        <v>349</v>
      </c>
      <c r="D505" s="203"/>
      <c r="E505" s="442">
        <f aca="true" t="shared" si="109" ref="E505:J505">SUM(E506:E508)</f>
        <v>2765698</v>
      </c>
      <c r="F505" s="442">
        <f t="shared" si="109"/>
        <v>3198633</v>
      </c>
      <c r="G505" s="442">
        <f>SUM(G506:G508)</f>
        <v>3198633</v>
      </c>
      <c r="H505" s="442">
        <f t="shared" si="109"/>
        <v>2223633</v>
      </c>
      <c r="I505" s="442">
        <f t="shared" si="109"/>
        <v>0</v>
      </c>
      <c r="J505" s="443">
        <f t="shared" si="109"/>
        <v>975000</v>
      </c>
      <c r="K505" s="36">
        <f t="shared" si="107"/>
        <v>1.156537337048369</v>
      </c>
    </row>
    <row r="506" spans="1:11" ht="13.5" customHeight="1" thickBot="1">
      <c r="A506" s="90"/>
      <c r="B506" s="58"/>
      <c r="C506" s="52" t="s">
        <v>178</v>
      </c>
      <c r="D506" s="206">
        <v>3110</v>
      </c>
      <c r="E506" s="340">
        <v>2757038</v>
      </c>
      <c r="F506" s="400">
        <v>3191393</v>
      </c>
      <c r="G506" s="400">
        <f>SUM(H506:J506)</f>
        <v>3191393</v>
      </c>
      <c r="H506" s="400">
        <v>2216393</v>
      </c>
      <c r="I506" s="341"/>
      <c r="J506" s="453">
        <v>975000</v>
      </c>
      <c r="K506" s="36">
        <f t="shared" si="107"/>
        <v>1.1575440744741277</v>
      </c>
    </row>
    <row r="507" spans="1:11" ht="13.5" customHeight="1" thickBot="1">
      <c r="A507" s="44"/>
      <c r="B507" s="58"/>
      <c r="C507" s="51" t="s">
        <v>79</v>
      </c>
      <c r="D507" s="145">
        <v>4110</v>
      </c>
      <c r="E507" s="345">
        <v>2400</v>
      </c>
      <c r="F507" s="371">
        <v>2740</v>
      </c>
      <c r="G507" s="400">
        <f>SUM(H507:J507)</f>
        <v>2740</v>
      </c>
      <c r="H507" s="371">
        <v>2740</v>
      </c>
      <c r="I507" s="356"/>
      <c r="J507" s="452"/>
      <c r="K507" s="36">
        <f t="shared" si="107"/>
        <v>1.1416666666666666</v>
      </c>
    </row>
    <row r="508" spans="1:11" ht="13.5" customHeight="1" thickBot="1">
      <c r="A508" s="44"/>
      <c r="B508" s="58"/>
      <c r="C508" s="113" t="s">
        <v>83</v>
      </c>
      <c r="D508" s="207">
        <v>4300</v>
      </c>
      <c r="E508" s="361">
        <v>6260</v>
      </c>
      <c r="F508" s="408">
        <v>4500</v>
      </c>
      <c r="G508" s="400">
        <f>SUM(H508:J508)</f>
        <v>4500</v>
      </c>
      <c r="H508" s="408">
        <v>4500</v>
      </c>
      <c r="I508" s="364"/>
      <c r="J508" s="410"/>
      <c r="K508" s="36">
        <f t="shared" si="107"/>
        <v>0.7188498402555911</v>
      </c>
    </row>
    <row r="509" spans="1:11" ht="18" customHeight="1" thickBot="1">
      <c r="A509" s="44"/>
      <c r="B509" s="181" t="s">
        <v>359</v>
      </c>
      <c r="C509" s="192" t="s">
        <v>179</v>
      </c>
      <c r="D509" s="199"/>
      <c r="E509" s="384">
        <f aca="true" t="shared" si="110" ref="E509:J509">SUM(E510:E512)</f>
        <v>5224140</v>
      </c>
      <c r="F509" s="384">
        <f t="shared" si="110"/>
        <v>5308114</v>
      </c>
      <c r="G509" s="384">
        <f t="shared" si="110"/>
        <v>5308114</v>
      </c>
      <c r="H509" s="384">
        <f t="shared" si="110"/>
        <v>5308114</v>
      </c>
      <c r="I509" s="384">
        <f t="shared" si="110"/>
        <v>0</v>
      </c>
      <c r="J509" s="385">
        <f t="shared" si="110"/>
        <v>0</v>
      </c>
      <c r="K509" s="36">
        <f t="shared" si="107"/>
        <v>1.0160742246570726</v>
      </c>
    </row>
    <row r="510" spans="1:11" ht="13.5" customHeight="1" thickBot="1">
      <c r="A510" s="79"/>
      <c r="B510" s="58"/>
      <c r="C510" s="52" t="s">
        <v>178</v>
      </c>
      <c r="D510" s="206">
        <v>3110</v>
      </c>
      <c r="E510" s="340">
        <v>5209140</v>
      </c>
      <c r="F510" s="400">
        <v>5308114</v>
      </c>
      <c r="G510" s="371">
        <f>SUM(H510:J510)</f>
        <v>5308114</v>
      </c>
      <c r="H510" s="400">
        <v>5308114</v>
      </c>
      <c r="I510" s="351"/>
      <c r="J510" s="407"/>
      <c r="K510" s="36">
        <f t="shared" si="107"/>
        <v>1.019000065269891</v>
      </c>
    </row>
    <row r="511" spans="1:11" ht="13.5" customHeight="1" thickBot="1">
      <c r="A511" s="44"/>
      <c r="B511" s="58"/>
      <c r="C511" s="51" t="s">
        <v>393</v>
      </c>
      <c r="D511" s="145">
        <v>4610</v>
      </c>
      <c r="E511" s="345">
        <v>1600</v>
      </c>
      <c r="F511" s="373"/>
      <c r="G511" s="373">
        <f>SUM(H511:J511)</f>
        <v>0</v>
      </c>
      <c r="H511" s="373"/>
      <c r="I511" s="346"/>
      <c r="J511" s="372"/>
      <c r="K511" s="36">
        <f t="shared" si="107"/>
        <v>0</v>
      </c>
    </row>
    <row r="512" spans="1:11" ht="31.5" customHeight="1" thickBot="1">
      <c r="A512" s="44"/>
      <c r="B512" s="58"/>
      <c r="C512" s="106" t="s">
        <v>343</v>
      </c>
      <c r="D512" s="207">
        <v>4600</v>
      </c>
      <c r="E512" s="361">
        <v>13400</v>
      </c>
      <c r="F512" s="422"/>
      <c r="G512" s="373">
        <f>SUM(H512:J512)</f>
        <v>0</v>
      </c>
      <c r="H512" s="422"/>
      <c r="I512" s="365"/>
      <c r="J512" s="409"/>
      <c r="K512" s="36">
        <f t="shared" si="107"/>
        <v>0</v>
      </c>
    </row>
    <row r="513" spans="1:11" ht="18" customHeight="1" thickBot="1">
      <c r="A513" s="44"/>
      <c r="B513" s="181" t="s">
        <v>360</v>
      </c>
      <c r="C513" s="192" t="s">
        <v>180</v>
      </c>
      <c r="D513" s="199"/>
      <c r="E513" s="384">
        <f aca="true" t="shared" si="111" ref="E513:J513">SUM(E514:E534)</f>
        <v>2357882</v>
      </c>
      <c r="F513" s="384">
        <f t="shared" si="111"/>
        <v>1908619</v>
      </c>
      <c r="G513" s="384">
        <f>SUM(G514:G534)</f>
        <v>1908619</v>
      </c>
      <c r="H513" s="384">
        <f t="shared" si="111"/>
        <v>1908619</v>
      </c>
      <c r="I513" s="384">
        <f t="shared" si="111"/>
        <v>0</v>
      </c>
      <c r="J513" s="385">
        <f t="shared" si="111"/>
        <v>0</v>
      </c>
      <c r="K513" s="36">
        <f t="shared" si="107"/>
        <v>0.8094633234402739</v>
      </c>
    </row>
    <row r="514" spans="1:11" ht="13.5" thickBot="1">
      <c r="A514" s="79"/>
      <c r="B514" s="220"/>
      <c r="C514" s="52" t="s">
        <v>13</v>
      </c>
      <c r="D514" s="221">
        <v>3020</v>
      </c>
      <c r="E514" s="381">
        <v>5119</v>
      </c>
      <c r="F514" s="454">
        <v>5216</v>
      </c>
      <c r="G514" s="454">
        <f>SUM(H514:J514)</f>
        <v>5216</v>
      </c>
      <c r="H514" s="454">
        <v>5216</v>
      </c>
      <c r="I514" s="388"/>
      <c r="J514" s="414"/>
      <c r="K514" s="36">
        <f t="shared" si="107"/>
        <v>1.0189490134791952</v>
      </c>
    </row>
    <row r="515" spans="1:11" ht="13.5" thickBot="1">
      <c r="A515" s="44"/>
      <c r="B515" s="58"/>
      <c r="C515" s="51" t="s">
        <v>298</v>
      </c>
      <c r="D515" s="145">
        <v>4170</v>
      </c>
      <c r="E515" s="345">
        <v>20000</v>
      </c>
      <c r="F515" s="371">
        <v>20000</v>
      </c>
      <c r="G515" s="400">
        <f aca="true" t="shared" si="112" ref="G515:G534">SUM(H515:J515)</f>
        <v>20000</v>
      </c>
      <c r="H515" s="371">
        <v>20000</v>
      </c>
      <c r="I515" s="356"/>
      <c r="J515" s="372"/>
      <c r="K515" s="36">
        <f t="shared" si="107"/>
        <v>1</v>
      </c>
    </row>
    <row r="516" spans="1:11" ht="13.5" thickBot="1">
      <c r="A516" s="44"/>
      <c r="B516" s="58"/>
      <c r="C516" s="51" t="s">
        <v>77</v>
      </c>
      <c r="D516" s="145">
        <v>4010</v>
      </c>
      <c r="E516" s="345">
        <v>1203419</v>
      </c>
      <c r="F516" s="371">
        <v>1305850</v>
      </c>
      <c r="G516" s="400">
        <f t="shared" si="112"/>
        <v>1305850</v>
      </c>
      <c r="H516" s="371">
        <v>1305850</v>
      </c>
      <c r="I516" s="356"/>
      <c r="J516" s="372"/>
      <c r="K516" s="36">
        <f t="shared" si="107"/>
        <v>1.085116655130092</v>
      </c>
    </row>
    <row r="517" spans="1:11" ht="13.5" thickBot="1">
      <c r="A517" s="44"/>
      <c r="B517" s="58"/>
      <c r="C517" s="51" t="s">
        <v>78</v>
      </c>
      <c r="D517" s="145">
        <v>4040</v>
      </c>
      <c r="E517" s="345">
        <v>87527</v>
      </c>
      <c r="F517" s="371">
        <v>94350</v>
      </c>
      <c r="G517" s="400">
        <f t="shared" si="112"/>
        <v>94350</v>
      </c>
      <c r="H517" s="371">
        <v>94350</v>
      </c>
      <c r="I517" s="356"/>
      <c r="J517" s="372"/>
      <c r="K517" s="36">
        <f t="shared" si="107"/>
        <v>1.0779530887611823</v>
      </c>
    </row>
    <row r="518" spans="1:11" ht="13.5" thickBot="1">
      <c r="A518" s="44"/>
      <c r="B518" s="58"/>
      <c r="C518" s="51" t="s">
        <v>79</v>
      </c>
      <c r="D518" s="145">
        <v>4110</v>
      </c>
      <c r="E518" s="345">
        <v>221030</v>
      </c>
      <c r="F518" s="371">
        <v>238900</v>
      </c>
      <c r="G518" s="400">
        <f t="shared" si="112"/>
        <v>238900</v>
      </c>
      <c r="H518" s="371">
        <v>238900</v>
      </c>
      <c r="I518" s="356"/>
      <c r="J518" s="372"/>
      <c r="K518" s="36">
        <f t="shared" si="107"/>
        <v>1.0808487535628648</v>
      </c>
    </row>
    <row r="519" spans="1:11" ht="13.5" thickBot="1">
      <c r="A519" s="44"/>
      <c r="B519" s="58"/>
      <c r="C519" s="51" t="s">
        <v>137</v>
      </c>
      <c r="D519" s="145">
        <v>4120</v>
      </c>
      <c r="E519" s="345">
        <v>30542</v>
      </c>
      <c r="F519" s="371">
        <v>33500</v>
      </c>
      <c r="G519" s="400">
        <f t="shared" si="112"/>
        <v>33500</v>
      </c>
      <c r="H519" s="371">
        <v>33500</v>
      </c>
      <c r="I519" s="356"/>
      <c r="J519" s="372"/>
      <c r="K519" s="36">
        <f t="shared" si="107"/>
        <v>1.0968502390151267</v>
      </c>
    </row>
    <row r="520" spans="1:11" ht="13.5" thickBot="1">
      <c r="A520" s="44"/>
      <c r="B520" s="58"/>
      <c r="C520" s="51" t="s">
        <v>284</v>
      </c>
      <c r="D520" s="145">
        <v>4210</v>
      </c>
      <c r="E520" s="345">
        <v>33671</v>
      </c>
      <c r="F520" s="371">
        <v>29332</v>
      </c>
      <c r="G520" s="400">
        <f t="shared" si="112"/>
        <v>29332</v>
      </c>
      <c r="H520" s="371">
        <v>29332</v>
      </c>
      <c r="I520" s="356"/>
      <c r="J520" s="372"/>
      <c r="K520" s="36">
        <f t="shared" si="107"/>
        <v>0.8711353984140655</v>
      </c>
    </row>
    <row r="521" spans="1:11" ht="13.5" thickBot="1">
      <c r="A521" s="44"/>
      <c r="B521" s="58"/>
      <c r="C521" s="51" t="s">
        <v>81</v>
      </c>
      <c r="D521" s="145">
        <v>4260</v>
      </c>
      <c r="E521" s="345">
        <v>5380</v>
      </c>
      <c r="F521" s="371">
        <v>5482</v>
      </c>
      <c r="G521" s="400">
        <f t="shared" si="112"/>
        <v>5482</v>
      </c>
      <c r="H521" s="371">
        <v>5482</v>
      </c>
      <c r="I521" s="356"/>
      <c r="J521" s="372"/>
      <c r="K521" s="36">
        <f t="shared" si="107"/>
        <v>1.0189591078066915</v>
      </c>
    </row>
    <row r="522" spans="1:11" ht="13.5" thickBot="1">
      <c r="A522" s="44"/>
      <c r="B522" s="58"/>
      <c r="C522" s="51" t="s">
        <v>82</v>
      </c>
      <c r="D522" s="145">
        <v>4270</v>
      </c>
      <c r="E522" s="345">
        <v>594069</v>
      </c>
      <c r="F522" s="371"/>
      <c r="G522" s="400">
        <f t="shared" si="112"/>
        <v>0</v>
      </c>
      <c r="H522" s="371"/>
      <c r="I522" s="356"/>
      <c r="J522" s="372"/>
      <c r="K522" s="36">
        <f t="shared" si="107"/>
        <v>0</v>
      </c>
    </row>
    <row r="523" spans="1:11" ht="13.5" thickBot="1">
      <c r="A523" s="44"/>
      <c r="B523" s="71"/>
      <c r="C523" s="51" t="s">
        <v>83</v>
      </c>
      <c r="D523" s="145">
        <v>4300</v>
      </c>
      <c r="E523" s="345">
        <v>116890</v>
      </c>
      <c r="F523" s="371">
        <v>38000</v>
      </c>
      <c r="G523" s="400">
        <f t="shared" si="112"/>
        <v>38000</v>
      </c>
      <c r="H523" s="371">
        <v>38000</v>
      </c>
      <c r="I523" s="356"/>
      <c r="J523" s="372"/>
      <c r="K523" s="36">
        <f t="shared" si="107"/>
        <v>0.3250919668063992</v>
      </c>
    </row>
    <row r="524" spans="1:11" ht="13.5" thickBot="1">
      <c r="A524" s="44"/>
      <c r="B524" s="71"/>
      <c r="C524" s="51" t="s">
        <v>442</v>
      </c>
      <c r="D524" s="41">
        <v>4370</v>
      </c>
      <c r="E524" s="345"/>
      <c r="F524" s="371">
        <v>21600</v>
      </c>
      <c r="G524" s="400">
        <f t="shared" si="112"/>
        <v>21600</v>
      </c>
      <c r="H524" s="371">
        <v>21600</v>
      </c>
      <c r="I524" s="356"/>
      <c r="J524" s="372"/>
      <c r="K524" s="36"/>
    </row>
    <row r="525" spans="1:11" ht="13.5" thickBot="1">
      <c r="A525" s="44"/>
      <c r="B525" s="71"/>
      <c r="C525" s="51" t="s">
        <v>416</v>
      </c>
      <c r="D525" s="41">
        <v>4400</v>
      </c>
      <c r="E525" s="345"/>
      <c r="F525" s="371">
        <v>60000</v>
      </c>
      <c r="G525" s="400">
        <f t="shared" si="112"/>
        <v>60000</v>
      </c>
      <c r="H525" s="371">
        <v>60000</v>
      </c>
      <c r="I525" s="356"/>
      <c r="J525" s="372"/>
      <c r="K525" s="36"/>
    </row>
    <row r="526" spans="1:11" ht="13.5" thickBot="1">
      <c r="A526" s="44"/>
      <c r="B526" s="71"/>
      <c r="C526" s="51" t="s">
        <v>443</v>
      </c>
      <c r="D526" s="41">
        <v>4740</v>
      </c>
      <c r="E526" s="345"/>
      <c r="F526" s="371">
        <v>3500</v>
      </c>
      <c r="G526" s="400">
        <f t="shared" si="112"/>
        <v>3500</v>
      </c>
      <c r="H526" s="371">
        <v>3500</v>
      </c>
      <c r="I526" s="356"/>
      <c r="J526" s="372"/>
      <c r="K526" s="36"/>
    </row>
    <row r="527" spans="1:11" ht="13.5" thickBot="1">
      <c r="A527" s="44"/>
      <c r="B527" s="71"/>
      <c r="C527" s="51" t="s">
        <v>444</v>
      </c>
      <c r="D527" s="41">
        <v>4750</v>
      </c>
      <c r="E527" s="345"/>
      <c r="F527" s="371">
        <v>8800</v>
      </c>
      <c r="G527" s="400">
        <f t="shared" si="112"/>
        <v>8800</v>
      </c>
      <c r="H527" s="371">
        <v>8800</v>
      </c>
      <c r="I527" s="356"/>
      <c r="J527" s="372"/>
      <c r="K527" s="36"/>
    </row>
    <row r="528" spans="1:11" ht="13.5" thickBot="1">
      <c r="A528" s="44"/>
      <c r="B528" s="71"/>
      <c r="C528" s="51" t="s">
        <v>84</v>
      </c>
      <c r="D528" s="145">
        <v>4410</v>
      </c>
      <c r="E528" s="345">
        <v>2000</v>
      </c>
      <c r="F528" s="371">
        <v>2000</v>
      </c>
      <c r="G528" s="400">
        <f t="shared" si="112"/>
        <v>2000</v>
      </c>
      <c r="H528" s="371">
        <v>2000</v>
      </c>
      <c r="I528" s="356"/>
      <c r="J528" s="372"/>
      <c r="K528" s="36">
        <f t="shared" si="107"/>
        <v>1</v>
      </c>
    </row>
    <row r="529" spans="1:11" ht="13.5" thickBot="1">
      <c r="A529" s="44"/>
      <c r="B529" s="58"/>
      <c r="C529" s="51" t="s">
        <v>85</v>
      </c>
      <c r="D529" s="145">
        <v>4430</v>
      </c>
      <c r="E529" s="345">
        <v>50</v>
      </c>
      <c r="F529" s="371">
        <v>50</v>
      </c>
      <c r="G529" s="400">
        <f t="shared" si="112"/>
        <v>50</v>
      </c>
      <c r="H529" s="371">
        <v>50</v>
      </c>
      <c r="I529" s="356"/>
      <c r="J529" s="372"/>
      <c r="K529" s="36">
        <f t="shared" si="107"/>
        <v>1</v>
      </c>
    </row>
    <row r="530" spans="1:11" ht="13.5" thickBot="1">
      <c r="A530" s="44"/>
      <c r="B530" s="58"/>
      <c r="C530" s="51" t="s">
        <v>86</v>
      </c>
      <c r="D530" s="145">
        <v>4440</v>
      </c>
      <c r="E530" s="345">
        <v>30669</v>
      </c>
      <c r="F530" s="371">
        <v>32725</v>
      </c>
      <c r="G530" s="400">
        <f t="shared" si="112"/>
        <v>32725</v>
      </c>
      <c r="H530" s="371">
        <v>32725</v>
      </c>
      <c r="I530" s="356"/>
      <c r="J530" s="372"/>
      <c r="K530" s="36">
        <f t="shared" si="107"/>
        <v>1.0670383775147543</v>
      </c>
    </row>
    <row r="531" spans="1:11" ht="13.5" thickBot="1">
      <c r="A531" s="44"/>
      <c r="B531" s="58"/>
      <c r="C531" s="51" t="s">
        <v>87</v>
      </c>
      <c r="D531" s="145">
        <v>4480</v>
      </c>
      <c r="E531" s="345">
        <v>3600</v>
      </c>
      <c r="F531" s="371">
        <v>3668</v>
      </c>
      <c r="G531" s="400">
        <f t="shared" si="112"/>
        <v>3668</v>
      </c>
      <c r="H531" s="371">
        <v>3668</v>
      </c>
      <c r="I531" s="356"/>
      <c r="J531" s="372"/>
      <c r="K531" s="36">
        <f t="shared" si="107"/>
        <v>1.018888888888889</v>
      </c>
    </row>
    <row r="532" spans="1:11" ht="13.5" thickBot="1">
      <c r="A532" s="44"/>
      <c r="B532" s="68"/>
      <c r="C532" s="97" t="s">
        <v>34</v>
      </c>
      <c r="D532" s="209">
        <v>4280</v>
      </c>
      <c r="E532" s="418">
        <v>1396</v>
      </c>
      <c r="F532" s="371">
        <v>3136</v>
      </c>
      <c r="G532" s="400">
        <f t="shared" si="112"/>
        <v>3136</v>
      </c>
      <c r="H532" s="371">
        <v>3136</v>
      </c>
      <c r="I532" s="356"/>
      <c r="J532" s="347"/>
      <c r="K532" s="36">
        <f t="shared" si="107"/>
        <v>2.2464183381088825</v>
      </c>
    </row>
    <row r="533" spans="1:11" ht="13.5" thickBot="1">
      <c r="A533" s="44"/>
      <c r="B533" s="68"/>
      <c r="C533" s="97" t="s">
        <v>393</v>
      </c>
      <c r="D533" s="209">
        <v>4610</v>
      </c>
      <c r="E533" s="418">
        <v>10</v>
      </c>
      <c r="F533" s="371"/>
      <c r="G533" s="371"/>
      <c r="H533" s="371"/>
      <c r="I533" s="356"/>
      <c r="J533" s="346"/>
      <c r="K533" s="36">
        <f t="shared" si="107"/>
        <v>0</v>
      </c>
    </row>
    <row r="534" spans="1:11" ht="13.5" thickBot="1">
      <c r="A534" s="44"/>
      <c r="B534" s="68"/>
      <c r="C534" s="236" t="s">
        <v>312</v>
      </c>
      <c r="D534" s="218">
        <v>4350</v>
      </c>
      <c r="E534" s="419">
        <v>2510</v>
      </c>
      <c r="F534" s="411">
        <v>2510</v>
      </c>
      <c r="G534" s="411">
        <f t="shared" si="112"/>
        <v>2510</v>
      </c>
      <c r="H534" s="411">
        <v>2510</v>
      </c>
      <c r="I534" s="335"/>
      <c r="J534" s="337"/>
      <c r="K534" s="36">
        <f t="shared" si="107"/>
        <v>1</v>
      </c>
    </row>
    <row r="535" spans="1:11" ht="24.75" thickBot="1">
      <c r="A535" s="44"/>
      <c r="B535" s="223" t="s">
        <v>369</v>
      </c>
      <c r="C535" s="188" t="s">
        <v>370</v>
      </c>
      <c r="D535" s="224"/>
      <c r="E535" s="455">
        <f aca="true" t="shared" si="113" ref="E535:J535">SUM(E536:E552)</f>
        <v>376590</v>
      </c>
      <c r="F535" s="455">
        <f t="shared" si="113"/>
        <v>191728</v>
      </c>
      <c r="G535" s="455">
        <f t="shared" si="113"/>
        <v>191728</v>
      </c>
      <c r="H535" s="455">
        <f t="shared" si="113"/>
        <v>191728</v>
      </c>
      <c r="I535" s="455">
        <f t="shared" si="113"/>
        <v>0</v>
      </c>
      <c r="J535" s="455">
        <f t="shared" si="113"/>
        <v>0</v>
      </c>
      <c r="K535" s="36">
        <f t="shared" si="107"/>
        <v>0.509116014764067</v>
      </c>
    </row>
    <row r="536" spans="1:11" ht="13.5" thickBot="1">
      <c r="A536" s="44"/>
      <c r="B536" s="323"/>
      <c r="C536" s="52" t="s">
        <v>13</v>
      </c>
      <c r="D536" s="221">
        <v>3020</v>
      </c>
      <c r="E536" s="456"/>
      <c r="F536" s="457">
        <v>1000</v>
      </c>
      <c r="G536" s="400">
        <f>SUM(H536:J536)</f>
        <v>1000</v>
      </c>
      <c r="H536" s="457">
        <v>1000</v>
      </c>
      <c r="I536" s="456"/>
      <c r="J536" s="456"/>
      <c r="K536" s="36"/>
    </row>
    <row r="537" spans="1:11" ht="13.5" thickBot="1">
      <c r="A537" s="44"/>
      <c r="B537" s="68"/>
      <c r="C537" s="99" t="s">
        <v>371</v>
      </c>
      <c r="D537" s="211">
        <v>4010</v>
      </c>
      <c r="E537" s="420">
        <v>81051</v>
      </c>
      <c r="F537" s="400">
        <v>123683</v>
      </c>
      <c r="G537" s="400">
        <f>SUM(H537:J537)</f>
        <v>123683</v>
      </c>
      <c r="H537" s="400">
        <v>123683</v>
      </c>
      <c r="I537" s="351"/>
      <c r="J537" s="342"/>
      <c r="K537" s="36">
        <f t="shared" si="107"/>
        <v>1.5259898088857633</v>
      </c>
    </row>
    <row r="538" spans="1:11" ht="13.5" thickBot="1">
      <c r="A538" s="44"/>
      <c r="B538" s="68"/>
      <c r="C538" s="97" t="s">
        <v>79</v>
      </c>
      <c r="D538" s="209">
        <v>4110</v>
      </c>
      <c r="E538" s="418">
        <v>19324</v>
      </c>
      <c r="F538" s="371">
        <v>21571</v>
      </c>
      <c r="G538" s="400">
        <f aca="true" t="shared" si="114" ref="G538:G552">SUM(H538:J538)</f>
        <v>21571</v>
      </c>
      <c r="H538" s="371">
        <v>21571</v>
      </c>
      <c r="I538" s="346"/>
      <c r="J538" s="347"/>
      <c r="K538" s="36">
        <f t="shared" si="107"/>
        <v>1.116280273235355</v>
      </c>
    </row>
    <row r="539" spans="1:11" ht="13.5" thickBot="1">
      <c r="A539" s="44"/>
      <c r="B539" s="68"/>
      <c r="C539" s="97" t="s">
        <v>137</v>
      </c>
      <c r="D539" s="209">
        <v>4120</v>
      </c>
      <c r="E539" s="418">
        <v>2672</v>
      </c>
      <c r="F539" s="371">
        <v>3031</v>
      </c>
      <c r="G539" s="400">
        <f t="shared" si="114"/>
        <v>3031</v>
      </c>
      <c r="H539" s="371">
        <v>3031</v>
      </c>
      <c r="I539" s="346"/>
      <c r="J539" s="347"/>
      <c r="K539" s="36">
        <f t="shared" si="107"/>
        <v>1.1343562874251496</v>
      </c>
    </row>
    <row r="540" spans="1:11" ht="13.5" thickBot="1">
      <c r="A540" s="44"/>
      <c r="B540" s="68"/>
      <c r="C540" s="97" t="s">
        <v>298</v>
      </c>
      <c r="D540" s="209">
        <v>4170</v>
      </c>
      <c r="E540" s="418">
        <v>28000</v>
      </c>
      <c r="F540" s="371"/>
      <c r="G540" s="400"/>
      <c r="H540" s="371"/>
      <c r="I540" s="346"/>
      <c r="J540" s="347"/>
      <c r="K540" s="36">
        <f t="shared" si="107"/>
        <v>0</v>
      </c>
    </row>
    <row r="541" spans="1:11" ht="13.5" thickBot="1">
      <c r="A541" s="44"/>
      <c r="B541" s="68"/>
      <c r="C541" s="97" t="s">
        <v>372</v>
      </c>
      <c r="D541" s="209">
        <v>4210</v>
      </c>
      <c r="E541" s="418">
        <v>61105</v>
      </c>
      <c r="F541" s="371">
        <v>4800</v>
      </c>
      <c r="G541" s="400">
        <f t="shared" si="114"/>
        <v>4800</v>
      </c>
      <c r="H541" s="371">
        <v>4800</v>
      </c>
      <c r="I541" s="346"/>
      <c r="J541" s="347"/>
      <c r="K541" s="36">
        <f t="shared" si="107"/>
        <v>0.07855330987644218</v>
      </c>
    </row>
    <row r="542" spans="1:11" ht="13.5" thickBot="1">
      <c r="A542" s="44"/>
      <c r="B542" s="68"/>
      <c r="C542" s="97" t="s">
        <v>373</v>
      </c>
      <c r="D542" s="209">
        <v>4270</v>
      </c>
      <c r="E542" s="418">
        <v>157258</v>
      </c>
      <c r="F542" s="371"/>
      <c r="G542" s="400">
        <f t="shared" si="114"/>
        <v>0</v>
      </c>
      <c r="H542" s="371"/>
      <c r="I542" s="346"/>
      <c r="J542" s="347"/>
      <c r="K542" s="36">
        <f t="shared" si="107"/>
        <v>0</v>
      </c>
    </row>
    <row r="543" spans="1:11" ht="13.5" thickBot="1">
      <c r="A543" s="44"/>
      <c r="B543" s="68"/>
      <c r="C543" s="97" t="s">
        <v>34</v>
      </c>
      <c r="D543" s="209">
        <v>4280</v>
      </c>
      <c r="E543" s="418">
        <v>212</v>
      </c>
      <c r="F543" s="371">
        <v>672</v>
      </c>
      <c r="G543" s="400">
        <f t="shared" si="114"/>
        <v>672</v>
      </c>
      <c r="H543" s="371">
        <v>672</v>
      </c>
      <c r="I543" s="346"/>
      <c r="J543" s="347"/>
      <c r="K543" s="36">
        <f t="shared" si="107"/>
        <v>3.169811320754717</v>
      </c>
    </row>
    <row r="544" spans="1:11" ht="13.5" thickBot="1">
      <c r="A544" s="44"/>
      <c r="B544" s="68"/>
      <c r="C544" s="97" t="s">
        <v>83</v>
      </c>
      <c r="D544" s="209">
        <v>4300</v>
      </c>
      <c r="E544" s="421">
        <v>24800</v>
      </c>
      <c r="F544" s="408">
        <v>7000</v>
      </c>
      <c r="G544" s="400">
        <f t="shared" si="114"/>
        <v>7000</v>
      </c>
      <c r="H544" s="408">
        <v>7000</v>
      </c>
      <c r="I544" s="365"/>
      <c r="J544" s="366"/>
      <c r="K544" s="36">
        <f t="shared" si="107"/>
        <v>0.28225806451612906</v>
      </c>
    </row>
    <row r="545" spans="1:11" ht="13.5" thickBot="1">
      <c r="A545" s="44"/>
      <c r="B545" s="68"/>
      <c r="C545" s="236" t="s">
        <v>312</v>
      </c>
      <c r="D545" s="218">
        <v>4350</v>
      </c>
      <c r="E545" s="421"/>
      <c r="F545" s="408">
        <v>420</v>
      </c>
      <c r="G545" s="400">
        <f t="shared" si="114"/>
        <v>420</v>
      </c>
      <c r="H545" s="408">
        <v>420</v>
      </c>
      <c r="I545" s="365"/>
      <c r="J545" s="366"/>
      <c r="K545" s="36"/>
    </row>
    <row r="546" spans="1:11" ht="13.5" thickBot="1">
      <c r="A546" s="44"/>
      <c r="B546" s="68"/>
      <c r="C546" s="51" t="s">
        <v>442</v>
      </c>
      <c r="D546" s="41">
        <v>4370</v>
      </c>
      <c r="E546" s="421"/>
      <c r="F546" s="408">
        <v>2280</v>
      </c>
      <c r="G546" s="400">
        <f t="shared" si="114"/>
        <v>2280</v>
      </c>
      <c r="H546" s="408">
        <v>2280</v>
      </c>
      <c r="I546" s="365"/>
      <c r="J546" s="366"/>
      <c r="K546" s="36"/>
    </row>
    <row r="547" spans="1:11" ht="13.5" thickBot="1">
      <c r="A547" s="44"/>
      <c r="B547" s="68"/>
      <c r="C547" s="51" t="s">
        <v>416</v>
      </c>
      <c r="D547" s="41">
        <v>4400</v>
      </c>
      <c r="E547" s="421"/>
      <c r="F547" s="408">
        <v>20800</v>
      </c>
      <c r="G547" s="400">
        <f t="shared" si="114"/>
        <v>20800</v>
      </c>
      <c r="H547" s="408">
        <v>20800</v>
      </c>
      <c r="I547" s="365"/>
      <c r="J547" s="366"/>
      <c r="K547" s="36"/>
    </row>
    <row r="548" spans="1:11" ht="13.5" thickBot="1">
      <c r="A548" s="44"/>
      <c r="B548" s="68"/>
      <c r="C548" s="51" t="s">
        <v>443</v>
      </c>
      <c r="D548" s="41">
        <v>4740</v>
      </c>
      <c r="E548" s="421"/>
      <c r="F548" s="408">
        <v>432</v>
      </c>
      <c r="G548" s="400">
        <f t="shared" si="114"/>
        <v>432</v>
      </c>
      <c r="H548" s="408">
        <v>432</v>
      </c>
      <c r="I548" s="365"/>
      <c r="J548" s="366"/>
      <c r="K548" s="36"/>
    </row>
    <row r="549" spans="1:11" ht="13.5" thickBot="1">
      <c r="A549" s="44"/>
      <c r="B549" s="68"/>
      <c r="C549" s="51" t="s">
        <v>444</v>
      </c>
      <c r="D549" s="41">
        <v>4750</v>
      </c>
      <c r="E549" s="421"/>
      <c r="F549" s="408">
        <v>100</v>
      </c>
      <c r="G549" s="400">
        <f t="shared" si="114"/>
        <v>100</v>
      </c>
      <c r="H549" s="408">
        <v>100</v>
      </c>
      <c r="I549" s="365"/>
      <c r="J549" s="366"/>
      <c r="K549" s="36"/>
    </row>
    <row r="550" spans="1:11" ht="13.5" thickBot="1">
      <c r="A550" s="44"/>
      <c r="B550" s="68"/>
      <c r="C550" s="244" t="s">
        <v>84</v>
      </c>
      <c r="D550" s="145">
        <v>4410</v>
      </c>
      <c r="E550" s="421"/>
      <c r="F550" s="408">
        <v>840</v>
      </c>
      <c r="G550" s="400">
        <f t="shared" si="114"/>
        <v>840</v>
      </c>
      <c r="H550" s="408">
        <v>840</v>
      </c>
      <c r="I550" s="365"/>
      <c r="J550" s="366"/>
      <c r="K550" s="36"/>
    </row>
    <row r="551" spans="1:11" ht="13.5" thickBot="1">
      <c r="A551" s="44"/>
      <c r="B551" s="68"/>
      <c r="C551" s="51" t="s">
        <v>87</v>
      </c>
      <c r="D551" s="145">
        <v>4480</v>
      </c>
      <c r="E551" s="421"/>
      <c r="F551" s="408">
        <v>1249</v>
      </c>
      <c r="G551" s="400">
        <f t="shared" si="114"/>
        <v>1249</v>
      </c>
      <c r="H551" s="408">
        <v>1249</v>
      </c>
      <c r="I551" s="365"/>
      <c r="J551" s="366"/>
      <c r="K551" s="36"/>
    </row>
    <row r="552" spans="1:11" ht="13.5" thickBot="1">
      <c r="A552" s="44"/>
      <c r="B552" s="225"/>
      <c r="C552" s="155" t="s">
        <v>241</v>
      </c>
      <c r="D552" s="222">
        <v>4440</v>
      </c>
      <c r="E552" s="458">
        <v>2168</v>
      </c>
      <c r="F552" s="459">
        <v>3850</v>
      </c>
      <c r="G552" s="400">
        <f t="shared" si="114"/>
        <v>3850</v>
      </c>
      <c r="H552" s="459">
        <v>3850</v>
      </c>
      <c r="I552" s="395"/>
      <c r="J552" s="460"/>
      <c r="K552" s="36">
        <f t="shared" si="107"/>
        <v>1.7758302583025831</v>
      </c>
    </row>
    <row r="553" spans="1:11" ht="31.5" customHeight="1" thickBot="1">
      <c r="A553" s="85"/>
      <c r="B553" s="180" t="s">
        <v>364</v>
      </c>
      <c r="C553" s="191" t="s">
        <v>182</v>
      </c>
      <c r="D553" s="198"/>
      <c r="E553" s="382">
        <f aca="true" t="shared" si="115" ref="E553:J553">SUM(E554:E569)</f>
        <v>284234</v>
      </c>
      <c r="F553" s="382">
        <f t="shared" si="115"/>
        <v>329348</v>
      </c>
      <c r="G553" s="382">
        <f t="shared" si="115"/>
        <v>269348</v>
      </c>
      <c r="H553" s="382">
        <f t="shared" si="115"/>
        <v>269348</v>
      </c>
      <c r="I553" s="382">
        <f t="shared" si="115"/>
        <v>0</v>
      </c>
      <c r="J553" s="461">
        <f t="shared" si="115"/>
        <v>0</v>
      </c>
      <c r="K553" s="36">
        <f t="shared" si="107"/>
        <v>0.9476276589007648</v>
      </c>
    </row>
    <row r="554" spans="1:11" ht="13.5" thickBot="1">
      <c r="A554" s="44"/>
      <c r="B554" s="58"/>
      <c r="C554" s="52" t="s">
        <v>304</v>
      </c>
      <c r="D554" s="206">
        <v>3020</v>
      </c>
      <c r="E554" s="340">
        <v>60</v>
      </c>
      <c r="F554" s="400">
        <v>60</v>
      </c>
      <c r="G554" s="400">
        <f>SUM(H554:J554)</f>
        <v>60</v>
      </c>
      <c r="H554" s="400">
        <v>60</v>
      </c>
      <c r="I554" s="351"/>
      <c r="J554" s="407"/>
      <c r="K554" s="36">
        <f t="shared" si="107"/>
        <v>1</v>
      </c>
    </row>
    <row r="555" spans="1:11" ht="13.5" thickBot="1">
      <c r="A555" s="44"/>
      <c r="B555" s="58"/>
      <c r="C555" s="51" t="s">
        <v>77</v>
      </c>
      <c r="D555" s="145">
        <v>4010</v>
      </c>
      <c r="E555" s="345">
        <v>166860</v>
      </c>
      <c r="F555" s="371">
        <v>175660</v>
      </c>
      <c r="G555" s="400">
        <f aca="true" t="shared" si="116" ref="G555:G569">SUM(H555:J555)</f>
        <v>175660</v>
      </c>
      <c r="H555" s="371">
        <v>175660</v>
      </c>
      <c r="I555" s="346"/>
      <c r="J555" s="372"/>
      <c r="K555" s="36">
        <f t="shared" si="107"/>
        <v>1.0527388229653603</v>
      </c>
    </row>
    <row r="556" spans="1:11" ht="13.5" thickBot="1">
      <c r="A556" s="44"/>
      <c r="B556" s="58"/>
      <c r="C556" s="51" t="s">
        <v>78</v>
      </c>
      <c r="D556" s="145">
        <v>4040</v>
      </c>
      <c r="E556" s="345">
        <v>13028</v>
      </c>
      <c r="F556" s="371">
        <v>12700</v>
      </c>
      <c r="G556" s="400">
        <f t="shared" si="116"/>
        <v>12700</v>
      </c>
      <c r="H556" s="371">
        <v>12700</v>
      </c>
      <c r="I556" s="346"/>
      <c r="J556" s="372"/>
      <c r="K556" s="36">
        <f t="shared" si="107"/>
        <v>0.9748234571691741</v>
      </c>
    </row>
    <row r="557" spans="1:11" ht="13.5" thickBot="1">
      <c r="A557" s="44"/>
      <c r="B557" s="58"/>
      <c r="C557" s="51" t="s">
        <v>79</v>
      </c>
      <c r="D557" s="145">
        <v>4110</v>
      </c>
      <c r="E557" s="345">
        <v>32176</v>
      </c>
      <c r="F557" s="371">
        <v>32660</v>
      </c>
      <c r="G557" s="400">
        <f t="shared" si="116"/>
        <v>32660</v>
      </c>
      <c r="H557" s="371">
        <v>32660</v>
      </c>
      <c r="I557" s="346"/>
      <c r="J557" s="372"/>
      <c r="K557" s="36">
        <f t="shared" si="107"/>
        <v>1.0150422675285928</v>
      </c>
    </row>
    <row r="558" spans="1:11" ht="13.5" thickBot="1">
      <c r="A558" s="44"/>
      <c r="B558" s="58"/>
      <c r="C558" s="51" t="s">
        <v>137</v>
      </c>
      <c r="D558" s="145">
        <v>4120</v>
      </c>
      <c r="E558" s="345">
        <v>4334</v>
      </c>
      <c r="F558" s="371">
        <v>4430</v>
      </c>
      <c r="G558" s="400">
        <f t="shared" si="116"/>
        <v>4430</v>
      </c>
      <c r="H558" s="371">
        <v>4430</v>
      </c>
      <c r="I558" s="346"/>
      <c r="J558" s="372"/>
      <c r="K558" s="36">
        <f t="shared" si="107"/>
        <v>1.0221504383940931</v>
      </c>
    </row>
    <row r="559" spans="1:11" ht="13.5" thickBot="1">
      <c r="A559" s="44"/>
      <c r="B559" s="58"/>
      <c r="C559" s="51" t="s">
        <v>80</v>
      </c>
      <c r="D559" s="145">
        <v>4210</v>
      </c>
      <c r="E559" s="345">
        <v>3686</v>
      </c>
      <c r="F559" s="371">
        <v>4000</v>
      </c>
      <c r="G559" s="400">
        <f t="shared" si="116"/>
        <v>4000</v>
      </c>
      <c r="H559" s="371">
        <v>4000</v>
      </c>
      <c r="I559" s="346"/>
      <c r="J559" s="372"/>
      <c r="K559" s="36">
        <f t="shared" si="107"/>
        <v>1.0851871947911014</v>
      </c>
    </row>
    <row r="560" spans="1:11" ht="13.5" thickBot="1">
      <c r="A560" s="44"/>
      <c r="B560" s="58"/>
      <c r="C560" s="51" t="s">
        <v>81</v>
      </c>
      <c r="D560" s="145">
        <v>4260</v>
      </c>
      <c r="E560" s="345">
        <v>9200</v>
      </c>
      <c r="F560" s="371">
        <v>15200</v>
      </c>
      <c r="G560" s="400">
        <f t="shared" si="116"/>
        <v>15200</v>
      </c>
      <c r="H560" s="371">
        <v>15200</v>
      </c>
      <c r="I560" s="346"/>
      <c r="J560" s="372"/>
      <c r="K560" s="36">
        <f t="shared" si="107"/>
        <v>1.6521739130434783</v>
      </c>
    </row>
    <row r="561" spans="1:11" ht="13.5" thickBot="1">
      <c r="A561" s="44"/>
      <c r="B561" s="58"/>
      <c r="C561" s="51" t="s">
        <v>82</v>
      </c>
      <c r="D561" s="145">
        <v>4270</v>
      </c>
      <c r="E561" s="345">
        <v>500</v>
      </c>
      <c r="F561" s="371">
        <v>60500</v>
      </c>
      <c r="G561" s="400">
        <f t="shared" si="116"/>
        <v>500</v>
      </c>
      <c r="H561" s="371">
        <v>500</v>
      </c>
      <c r="I561" s="346"/>
      <c r="J561" s="372"/>
      <c r="K561" s="36">
        <f t="shared" si="107"/>
        <v>1</v>
      </c>
    </row>
    <row r="562" spans="1:11" ht="13.5" thickBot="1">
      <c r="A562" s="44"/>
      <c r="B562" s="58"/>
      <c r="C562" s="97" t="s">
        <v>34</v>
      </c>
      <c r="D562" s="209">
        <v>4280</v>
      </c>
      <c r="E562" s="345"/>
      <c r="F562" s="371">
        <v>300</v>
      </c>
      <c r="G562" s="400">
        <f t="shared" si="116"/>
        <v>300</v>
      </c>
      <c r="H562" s="371">
        <v>300</v>
      </c>
      <c r="I562" s="346"/>
      <c r="J562" s="372"/>
      <c r="K562" s="36"/>
    </row>
    <row r="563" spans="1:11" ht="13.5" thickBot="1">
      <c r="A563" s="44"/>
      <c r="B563" s="58"/>
      <c r="C563" s="236" t="s">
        <v>312</v>
      </c>
      <c r="D563" s="218">
        <v>4350</v>
      </c>
      <c r="E563" s="345"/>
      <c r="F563" s="371">
        <v>850</v>
      </c>
      <c r="G563" s="400">
        <f t="shared" si="116"/>
        <v>850</v>
      </c>
      <c r="H563" s="371">
        <v>850</v>
      </c>
      <c r="I563" s="346"/>
      <c r="J563" s="372"/>
      <c r="K563" s="36"/>
    </row>
    <row r="564" spans="1:11" ht="13.5" thickBot="1">
      <c r="A564" s="44"/>
      <c r="B564" s="58"/>
      <c r="C564" s="97" t="s">
        <v>411</v>
      </c>
      <c r="D564" s="145">
        <v>4360</v>
      </c>
      <c r="E564" s="345"/>
      <c r="F564" s="371">
        <v>1440</v>
      </c>
      <c r="G564" s="400">
        <f t="shared" si="116"/>
        <v>1440</v>
      </c>
      <c r="H564" s="371">
        <v>1440</v>
      </c>
      <c r="I564" s="346"/>
      <c r="J564" s="372"/>
      <c r="K564" s="36"/>
    </row>
    <row r="565" spans="1:11" ht="13.5" thickBot="1">
      <c r="A565" s="44"/>
      <c r="B565" s="58"/>
      <c r="C565" s="51" t="s">
        <v>442</v>
      </c>
      <c r="D565" s="41">
        <v>4370</v>
      </c>
      <c r="E565" s="345"/>
      <c r="F565" s="371">
        <v>4800</v>
      </c>
      <c r="G565" s="400">
        <f t="shared" si="116"/>
        <v>4800</v>
      </c>
      <c r="H565" s="371">
        <v>4800</v>
      </c>
      <c r="I565" s="346"/>
      <c r="J565" s="372"/>
      <c r="K565" s="36"/>
    </row>
    <row r="566" spans="1:11" ht="13.5" thickBot="1">
      <c r="A566" s="44"/>
      <c r="B566" s="58"/>
      <c r="C566" s="51" t="s">
        <v>83</v>
      </c>
      <c r="D566" s="145">
        <v>4300</v>
      </c>
      <c r="E566" s="345">
        <v>13000</v>
      </c>
      <c r="F566" s="371">
        <v>9210</v>
      </c>
      <c r="G566" s="400">
        <f t="shared" si="116"/>
        <v>9210</v>
      </c>
      <c r="H566" s="371">
        <v>9210</v>
      </c>
      <c r="I566" s="346"/>
      <c r="J566" s="372"/>
      <c r="K566" s="36">
        <f aca="true" t="shared" si="117" ref="K566:K628">G566/E566</f>
        <v>0.7084615384615385</v>
      </c>
    </row>
    <row r="567" spans="1:11" ht="13.5" thickBot="1">
      <c r="A567" s="44"/>
      <c r="B567" s="58"/>
      <c r="C567" s="51" t="s">
        <v>84</v>
      </c>
      <c r="D567" s="145">
        <v>4410</v>
      </c>
      <c r="E567" s="345">
        <v>500</v>
      </c>
      <c r="F567" s="371">
        <v>800</v>
      </c>
      <c r="G567" s="400">
        <f t="shared" si="116"/>
        <v>800</v>
      </c>
      <c r="H567" s="371">
        <v>800</v>
      </c>
      <c r="I567" s="346"/>
      <c r="J567" s="372"/>
      <c r="K567" s="36">
        <f t="shared" si="117"/>
        <v>1.6</v>
      </c>
    </row>
    <row r="568" spans="1:11" ht="13.5" thickBot="1">
      <c r="A568" s="44"/>
      <c r="B568" s="58"/>
      <c r="C568" s="51" t="s">
        <v>428</v>
      </c>
      <c r="D568" s="145">
        <v>6060</v>
      </c>
      <c r="E568" s="345">
        <v>32000</v>
      </c>
      <c r="F568" s="371"/>
      <c r="G568" s="400">
        <f t="shared" si="116"/>
        <v>0</v>
      </c>
      <c r="H568" s="371"/>
      <c r="I568" s="346"/>
      <c r="J568" s="372"/>
      <c r="K568" s="36">
        <f t="shared" si="117"/>
        <v>0</v>
      </c>
    </row>
    <row r="569" spans="1:11" ht="13.5" customHeight="1" thickBot="1">
      <c r="A569" s="44"/>
      <c r="B569" s="58"/>
      <c r="C569" s="113" t="s">
        <v>86</v>
      </c>
      <c r="D569" s="207">
        <v>4440</v>
      </c>
      <c r="E569" s="361">
        <v>8890</v>
      </c>
      <c r="F569" s="408">
        <v>6738</v>
      </c>
      <c r="G569" s="400">
        <f t="shared" si="116"/>
        <v>6738</v>
      </c>
      <c r="H569" s="408">
        <v>6738</v>
      </c>
      <c r="I569" s="365"/>
      <c r="J569" s="409"/>
      <c r="K569" s="36">
        <f t="shared" si="117"/>
        <v>0.7579302587176603</v>
      </c>
    </row>
    <row r="570" spans="1:11" ht="30.75" customHeight="1" thickBot="1">
      <c r="A570" s="44"/>
      <c r="B570" s="179" t="s">
        <v>363</v>
      </c>
      <c r="C570" s="190" t="s">
        <v>281</v>
      </c>
      <c r="D570" s="201"/>
      <c r="E570" s="327">
        <f aca="true" t="shared" si="118" ref="E570:J570">SUM(E571:E579)</f>
        <v>1108853</v>
      </c>
      <c r="F570" s="327">
        <f t="shared" si="118"/>
        <v>1156290</v>
      </c>
      <c r="G570" s="327">
        <f>SUM(G571:G579)</f>
        <v>1156290</v>
      </c>
      <c r="H570" s="327">
        <f t="shared" si="118"/>
        <v>1037290</v>
      </c>
      <c r="I570" s="327">
        <f t="shared" si="118"/>
        <v>0</v>
      </c>
      <c r="J570" s="353">
        <f t="shared" si="118"/>
        <v>119000</v>
      </c>
      <c r="K570" s="36">
        <f t="shared" si="117"/>
        <v>1.0427802422863985</v>
      </c>
    </row>
    <row r="571" spans="1:11" ht="15.75" customHeight="1" thickBot="1">
      <c r="A571" s="44"/>
      <c r="B571" s="75"/>
      <c r="C571" s="52" t="s">
        <v>304</v>
      </c>
      <c r="D571" s="200">
        <v>3020</v>
      </c>
      <c r="E571" s="340">
        <v>8484</v>
      </c>
      <c r="F571" s="378">
        <v>10412</v>
      </c>
      <c r="G571" s="378">
        <f>SUM(H571:J571)</f>
        <v>10412</v>
      </c>
      <c r="H571" s="378">
        <v>9562</v>
      </c>
      <c r="I571" s="378"/>
      <c r="J571" s="453">
        <v>850</v>
      </c>
      <c r="K571" s="36">
        <f t="shared" si="117"/>
        <v>1.2272512965582272</v>
      </c>
    </row>
    <row r="572" spans="1:11" ht="13.5" customHeight="1" thickBot="1">
      <c r="A572" s="44"/>
      <c r="B572" s="58"/>
      <c r="C572" s="51" t="s">
        <v>221</v>
      </c>
      <c r="D572" s="145">
        <v>4010</v>
      </c>
      <c r="E572" s="345">
        <v>808757</v>
      </c>
      <c r="F572" s="378">
        <v>846145</v>
      </c>
      <c r="G572" s="378">
        <f aca="true" t="shared" si="119" ref="G572:G579">SUM(H572:J572)</f>
        <v>846145</v>
      </c>
      <c r="H572" s="371">
        <v>759485</v>
      </c>
      <c r="I572" s="356"/>
      <c r="J572" s="452">
        <v>86660</v>
      </c>
      <c r="K572" s="36">
        <f t="shared" si="117"/>
        <v>1.0462289661789634</v>
      </c>
    </row>
    <row r="573" spans="1:11" ht="13.5" customHeight="1" thickBot="1">
      <c r="A573" s="44"/>
      <c r="B573" s="58"/>
      <c r="C573" s="51" t="s">
        <v>78</v>
      </c>
      <c r="D573" s="145">
        <v>4040</v>
      </c>
      <c r="E573" s="345">
        <v>61991</v>
      </c>
      <c r="F573" s="378">
        <v>66459</v>
      </c>
      <c r="G573" s="378">
        <f t="shared" si="119"/>
        <v>66459</v>
      </c>
      <c r="H573" s="371">
        <v>60059</v>
      </c>
      <c r="I573" s="356"/>
      <c r="J573" s="452">
        <v>6400</v>
      </c>
      <c r="K573" s="36">
        <f t="shared" si="117"/>
        <v>1.0720749786259296</v>
      </c>
    </row>
    <row r="574" spans="1:11" ht="13.5" customHeight="1" thickBot="1">
      <c r="A574" s="44"/>
      <c r="B574" s="58"/>
      <c r="C574" s="51" t="s">
        <v>222</v>
      </c>
      <c r="D574" s="145">
        <v>4110</v>
      </c>
      <c r="E574" s="345">
        <v>150365</v>
      </c>
      <c r="F574" s="378">
        <v>153000</v>
      </c>
      <c r="G574" s="378">
        <f t="shared" si="119"/>
        <v>153000</v>
      </c>
      <c r="H574" s="371">
        <v>137000</v>
      </c>
      <c r="I574" s="356"/>
      <c r="J574" s="452">
        <v>16000</v>
      </c>
      <c r="K574" s="36">
        <f t="shared" si="117"/>
        <v>1.0175240248728095</v>
      </c>
    </row>
    <row r="575" spans="1:11" ht="13.5" customHeight="1" thickBot="1">
      <c r="A575" s="44"/>
      <c r="B575" s="58"/>
      <c r="C575" s="51" t="s">
        <v>243</v>
      </c>
      <c r="D575" s="145">
        <v>4120</v>
      </c>
      <c r="E575" s="345">
        <v>20767</v>
      </c>
      <c r="F575" s="378">
        <v>22700</v>
      </c>
      <c r="G575" s="378">
        <f t="shared" si="119"/>
        <v>22700</v>
      </c>
      <c r="H575" s="371">
        <v>20500</v>
      </c>
      <c r="I575" s="356"/>
      <c r="J575" s="452">
        <v>2200</v>
      </c>
      <c r="K575" s="36">
        <f t="shared" si="117"/>
        <v>1.093080367891366</v>
      </c>
    </row>
    <row r="576" spans="1:11" ht="13.5" thickBot="1">
      <c r="A576" s="44"/>
      <c r="B576" s="58"/>
      <c r="C576" s="51" t="s">
        <v>117</v>
      </c>
      <c r="D576" s="145">
        <v>4210</v>
      </c>
      <c r="E576" s="345">
        <v>12100</v>
      </c>
      <c r="F576" s="378">
        <v>12031</v>
      </c>
      <c r="G576" s="378">
        <f t="shared" si="119"/>
        <v>12031</v>
      </c>
      <c r="H576" s="371">
        <v>10000</v>
      </c>
      <c r="I576" s="356"/>
      <c r="J576" s="452">
        <v>2031</v>
      </c>
      <c r="K576" s="36">
        <f t="shared" si="117"/>
        <v>0.9942975206611571</v>
      </c>
    </row>
    <row r="577" spans="1:11" ht="13.5" thickBot="1">
      <c r="A577" s="44"/>
      <c r="B577" s="58"/>
      <c r="C577" s="51" t="s">
        <v>83</v>
      </c>
      <c r="D577" s="145">
        <v>4300</v>
      </c>
      <c r="E577" s="345">
        <v>5000</v>
      </c>
      <c r="F577" s="378"/>
      <c r="G577" s="378">
        <f t="shared" si="119"/>
        <v>0</v>
      </c>
      <c r="H577" s="371"/>
      <c r="I577" s="356"/>
      <c r="J577" s="452"/>
      <c r="K577" s="36">
        <f t="shared" si="117"/>
        <v>0</v>
      </c>
    </row>
    <row r="578" spans="1:11" ht="13.5" thickBot="1">
      <c r="A578" s="44"/>
      <c r="B578" s="58"/>
      <c r="C578" s="51" t="s">
        <v>241</v>
      </c>
      <c r="D578" s="145">
        <v>4440</v>
      </c>
      <c r="E578" s="345">
        <v>39165</v>
      </c>
      <c r="F578" s="378">
        <v>42735</v>
      </c>
      <c r="G578" s="378">
        <f t="shared" si="119"/>
        <v>42735</v>
      </c>
      <c r="H578" s="371">
        <v>38500</v>
      </c>
      <c r="I578" s="356"/>
      <c r="J578" s="452">
        <v>4235</v>
      </c>
      <c r="K578" s="36">
        <f t="shared" si="117"/>
        <v>1.0911528150134049</v>
      </c>
    </row>
    <row r="579" spans="1:11" ht="13.5" thickBot="1">
      <c r="A579" s="44"/>
      <c r="B579" s="58"/>
      <c r="C579" s="113" t="s">
        <v>34</v>
      </c>
      <c r="D579" s="207">
        <v>4280</v>
      </c>
      <c r="E579" s="361">
        <v>2224</v>
      </c>
      <c r="F579" s="378">
        <v>2808</v>
      </c>
      <c r="G579" s="378">
        <f t="shared" si="119"/>
        <v>2808</v>
      </c>
      <c r="H579" s="408">
        <v>2184</v>
      </c>
      <c r="I579" s="364"/>
      <c r="J579" s="410">
        <v>624</v>
      </c>
      <c r="K579" s="36">
        <f t="shared" si="117"/>
        <v>1.2625899280575539</v>
      </c>
    </row>
    <row r="580" spans="1:11" ht="30.75" customHeight="1" thickBot="1">
      <c r="A580" s="44"/>
      <c r="B580" s="184" t="s">
        <v>362</v>
      </c>
      <c r="C580" s="193" t="s">
        <v>245</v>
      </c>
      <c r="D580" s="201"/>
      <c r="E580" s="327">
        <f aca="true" t="shared" si="120" ref="E580:J580">SUM(E581)</f>
        <v>95000</v>
      </c>
      <c r="F580" s="327">
        <f t="shared" si="120"/>
        <v>150000</v>
      </c>
      <c r="G580" s="327">
        <f>SUM(G581)</f>
        <v>41000</v>
      </c>
      <c r="H580" s="327">
        <f t="shared" si="120"/>
        <v>0</v>
      </c>
      <c r="I580" s="327">
        <f t="shared" si="120"/>
        <v>0</v>
      </c>
      <c r="J580" s="353">
        <f t="shared" si="120"/>
        <v>41000</v>
      </c>
      <c r="K580" s="36">
        <f t="shared" si="117"/>
        <v>0.43157894736842106</v>
      </c>
    </row>
    <row r="581" spans="1:11" ht="15.75" customHeight="1" thickBot="1">
      <c r="A581" s="44"/>
      <c r="B581" s="58"/>
      <c r="C581" s="114" t="s">
        <v>178</v>
      </c>
      <c r="D581" s="80">
        <v>3110</v>
      </c>
      <c r="E581" s="330">
        <v>95000</v>
      </c>
      <c r="F581" s="411">
        <v>150000</v>
      </c>
      <c r="G581" s="411">
        <f>SUM(H581:J581)</f>
        <v>41000</v>
      </c>
      <c r="H581" s="411"/>
      <c r="I581" s="335"/>
      <c r="J581" s="462">
        <v>41000</v>
      </c>
      <c r="K581" s="36">
        <f t="shared" si="117"/>
        <v>0.43157894736842106</v>
      </c>
    </row>
    <row r="582" spans="1:11" ht="18" customHeight="1" thickBot="1">
      <c r="A582" s="44"/>
      <c r="B582" s="181" t="s">
        <v>29</v>
      </c>
      <c r="C582" s="192" t="s">
        <v>90</v>
      </c>
      <c r="D582" s="199"/>
      <c r="E582" s="384">
        <f aca="true" t="shared" si="121" ref="E582:J582">SUM(E583:E587)</f>
        <v>1005780</v>
      </c>
      <c r="F582" s="384">
        <f t="shared" si="121"/>
        <v>728420</v>
      </c>
      <c r="G582" s="384">
        <f>SUM(G583:G587)</f>
        <v>728420</v>
      </c>
      <c r="H582" s="384">
        <f t="shared" si="121"/>
        <v>633420</v>
      </c>
      <c r="I582" s="384">
        <f t="shared" si="121"/>
        <v>95000</v>
      </c>
      <c r="J582" s="385">
        <f t="shared" si="121"/>
        <v>0</v>
      </c>
      <c r="K582" s="36">
        <f t="shared" si="117"/>
        <v>0.7242339278967568</v>
      </c>
    </row>
    <row r="583" spans="1:11" ht="39.75" customHeight="1" thickBot="1">
      <c r="A583" s="79"/>
      <c r="B583" s="58"/>
      <c r="C583" s="99" t="s">
        <v>268</v>
      </c>
      <c r="D583" s="206">
        <v>2630</v>
      </c>
      <c r="E583" s="340">
        <v>50000</v>
      </c>
      <c r="F583" s="397">
        <v>50000</v>
      </c>
      <c r="G583" s="397">
        <f>SUM(H583:J583)</f>
        <v>50000</v>
      </c>
      <c r="H583" s="397"/>
      <c r="I583" s="341">
        <v>50000</v>
      </c>
      <c r="J583" s="463">
        <f>IF(SUM(J584:J584)&gt;0,SUM(J584:J584),"")</f>
      </c>
      <c r="K583" s="36">
        <f t="shared" si="117"/>
        <v>1</v>
      </c>
    </row>
    <row r="584" spans="1:11" ht="49.5" customHeight="1" thickBot="1">
      <c r="A584" s="44"/>
      <c r="B584" s="58"/>
      <c r="C584" s="97" t="s">
        <v>269</v>
      </c>
      <c r="D584" s="145">
        <v>2820</v>
      </c>
      <c r="E584" s="345">
        <v>30000</v>
      </c>
      <c r="F584" s="371">
        <v>45000</v>
      </c>
      <c r="G584" s="397">
        <f>SUM(H584:J584)</f>
        <v>45000</v>
      </c>
      <c r="H584" s="371"/>
      <c r="I584" s="356">
        <v>45000</v>
      </c>
      <c r="J584" s="372"/>
      <c r="K584" s="36">
        <f t="shared" si="117"/>
        <v>1.5</v>
      </c>
    </row>
    <row r="585" spans="1:11" ht="16.5" customHeight="1" thickBot="1">
      <c r="A585" s="44"/>
      <c r="B585" s="58"/>
      <c r="C585" s="97" t="s">
        <v>178</v>
      </c>
      <c r="D585" s="145">
        <v>3110</v>
      </c>
      <c r="E585" s="345">
        <v>6480</v>
      </c>
      <c r="F585" s="371">
        <v>28800</v>
      </c>
      <c r="G585" s="397">
        <f>SUM(H585:J585)</f>
        <v>28800</v>
      </c>
      <c r="H585" s="371">
        <v>28800</v>
      </c>
      <c r="I585" s="346"/>
      <c r="J585" s="372"/>
      <c r="K585" s="36">
        <f t="shared" si="117"/>
        <v>4.444444444444445</v>
      </c>
    </row>
    <row r="586" spans="1:11" ht="13.5" thickBot="1">
      <c r="A586" s="44"/>
      <c r="B586" s="58"/>
      <c r="C586" s="97" t="s">
        <v>123</v>
      </c>
      <c r="D586" s="145">
        <v>4300</v>
      </c>
      <c r="E586" s="345">
        <v>902650</v>
      </c>
      <c r="F586" s="371">
        <v>587970</v>
      </c>
      <c r="G586" s="397">
        <f>SUM(H586:J586)</f>
        <v>587970</v>
      </c>
      <c r="H586" s="371">
        <v>587970</v>
      </c>
      <c r="I586" s="356"/>
      <c r="J586" s="372"/>
      <c r="K586" s="36">
        <f t="shared" si="117"/>
        <v>0.6513820417659115</v>
      </c>
    </row>
    <row r="587" spans="1:11" ht="13.5" thickBot="1">
      <c r="A587" s="44"/>
      <c r="B587" s="58"/>
      <c r="C587" s="113" t="s">
        <v>150</v>
      </c>
      <c r="D587" s="207">
        <v>4440</v>
      </c>
      <c r="E587" s="361">
        <v>16650</v>
      </c>
      <c r="F587" s="408">
        <v>16650</v>
      </c>
      <c r="G587" s="397">
        <f>SUM(H587:J587)</f>
        <v>16650</v>
      </c>
      <c r="H587" s="408">
        <v>16650</v>
      </c>
      <c r="I587" s="365"/>
      <c r="J587" s="409"/>
      <c r="K587" s="36">
        <f t="shared" si="117"/>
        <v>1</v>
      </c>
    </row>
    <row r="588" spans="1:11" ht="32.25" customHeight="1" thickBot="1">
      <c r="A588" s="87">
        <v>853</v>
      </c>
      <c r="B588" s="76"/>
      <c r="C588" s="194" t="s">
        <v>361</v>
      </c>
      <c r="D588" s="37"/>
      <c r="E588" s="324">
        <f aca="true" t="shared" si="122" ref="E588:J588">SUM(E589+E600)</f>
        <v>249293</v>
      </c>
      <c r="F588" s="324">
        <f t="shared" si="122"/>
        <v>301668</v>
      </c>
      <c r="G588" s="324">
        <f t="shared" si="122"/>
        <v>293168</v>
      </c>
      <c r="H588" s="324">
        <f t="shared" si="122"/>
        <v>129998</v>
      </c>
      <c r="I588" s="324">
        <f t="shared" si="122"/>
        <v>23170</v>
      </c>
      <c r="J588" s="368">
        <f t="shared" si="122"/>
        <v>140000</v>
      </c>
      <c r="K588" s="36">
        <f t="shared" si="117"/>
        <v>1.175997721556562</v>
      </c>
    </row>
    <row r="589" spans="1:11" ht="13.5" thickBot="1">
      <c r="A589" s="178"/>
      <c r="B589" s="185" t="s">
        <v>181</v>
      </c>
      <c r="C589" s="189" t="s">
        <v>4</v>
      </c>
      <c r="D589" s="198"/>
      <c r="E589" s="338">
        <f aca="true" t="shared" si="123" ref="E589:J589">SUM(E590:E599)</f>
        <v>249293</v>
      </c>
      <c r="F589" s="338">
        <f t="shared" si="123"/>
        <v>278498</v>
      </c>
      <c r="G589" s="338">
        <f t="shared" si="123"/>
        <v>269998</v>
      </c>
      <c r="H589" s="338">
        <f t="shared" si="123"/>
        <v>129998</v>
      </c>
      <c r="I589" s="338">
        <f t="shared" si="123"/>
        <v>0</v>
      </c>
      <c r="J589" s="339">
        <f t="shared" si="123"/>
        <v>140000</v>
      </c>
      <c r="K589" s="36">
        <f t="shared" si="117"/>
        <v>1.083054879198373</v>
      </c>
    </row>
    <row r="590" spans="1:11" ht="13.5" thickBot="1">
      <c r="A590" s="44"/>
      <c r="B590" s="58"/>
      <c r="C590" s="52" t="s">
        <v>77</v>
      </c>
      <c r="D590" s="206">
        <v>4010</v>
      </c>
      <c r="E590" s="340">
        <v>129333</v>
      </c>
      <c r="F590" s="400">
        <v>144086</v>
      </c>
      <c r="G590" s="400">
        <f>SUM(H590:J590)</f>
        <v>144086</v>
      </c>
      <c r="H590" s="400">
        <v>71456</v>
      </c>
      <c r="I590" s="400"/>
      <c r="J590" s="453">
        <v>72630</v>
      </c>
      <c r="K590" s="36">
        <f t="shared" si="117"/>
        <v>1.1140698816234063</v>
      </c>
    </row>
    <row r="591" spans="1:11" ht="13.5" thickBot="1">
      <c r="A591" s="44"/>
      <c r="B591" s="58"/>
      <c r="C591" s="51" t="s">
        <v>78</v>
      </c>
      <c r="D591" s="145">
        <v>4040</v>
      </c>
      <c r="E591" s="345">
        <v>9896</v>
      </c>
      <c r="F591" s="371">
        <v>10995</v>
      </c>
      <c r="G591" s="400">
        <f aca="true" t="shared" si="124" ref="G591:G599">SUM(H591:J591)</f>
        <v>10995</v>
      </c>
      <c r="H591" s="371">
        <v>5055</v>
      </c>
      <c r="I591" s="371"/>
      <c r="J591" s="452">
        <v>5940</v>
      </c>
      <c r="K591" s="36">
        <f t="shared" si="117"/>
        <v>1.1110549717057396</v>
      </c>
    </row>
    <row r="592" spans="1:11" ht="13.5" thickBot="1">
      <c r="A592" s="44"/>
      <c r="B592" s="58"/>
      <c r="C592" s="51" t="s">
        <v>79</v>
      </c>
      <c r="D592" s="145">
        <v>4110</v>
      </c>
      <c r="E592" s="345">
        <v>24056</v>
      </c>
      <c r="F592" s="371">
        <v>26960</v>
      </c>
      <c r="G592" s="400">
        <f t="shared" si="124"/>
        <v>26960</v>
      </c>
      <c r="H592" s="371">
        <v>13451</v>
      </c>
      <c r="I592" s="371"/>
      <c r="J592" s="452">
        <v>13509</v>
      </c>
      <c r="K592" s="36">
        <f t="shared" si="117"/>
        <v>1.1207183239108747</v>
      </c>
    </row>
    <row r="593" spans="1:11" ht="13.5" thickBot="1">
      <c r="A593" s="44"/>
      <c r="B593" s="58"/>
      <c r="C593" s="51" t="s">
        <v>137</v>
      </c>
      <c r="D593" s="145">
        <v>4120</v>
      </c>
      <c r="E593" s="345">
        <v>3421</v>
      </c>
      <c r="F593" s="371">
        <v>3799</v>
      </c>
      <c r="G593" s="400">
        <f t="shared" si="124"/>
        <v>3799</v>
      </c>
      <c r="H593" s="371">
        <v>1878</v>
      </c>
      <c r="I593" s="371"/>
      <c r="J593" s="452">
        <v>1921</v>
      </c>
      <c r="K593" s="36">
        <f t="shared" si="117"/>
        <v>1.1104940076001169</v>
      </c>
    </row>
    <row r="594" spans="1:11" ht="13.5" thickBot="1">
      <c r="A594" s="44"/>
      <c r="B594" s="58"/>
      <c r="C594" s="51" t="s">
        <v>80</v>
      </c>
      <c r="D594" s="145">
        <v>4210</v>
      </c>
      <c r="E594" s="345">
        <v>12148</v>
      </c>
      <c r="F594" s="371">
        <v>20880</v>
      </c>
      <c r="G594" s="400">
        <f t="shared" si="124"/>
        <v>12380</v>
      </c>
      <c r="H594" s="371"/>
      <c r="I594" s="371"/>
      <c r="J594" s="452">
        <v>12380</v>
      </c>
      <c r="K594" s="36">
        <f t="shared" si="117"/>
        <v>1.019097793875535</v>
      </c>
    </row>
    <row r="595" spans="1:11" ht="13.5" thickBot="1">
      <c r="A595" s="44"/>
      <c r="B595" s="58"/>
      <c r="C595" s="51" t="s">
        <v>81</v>
      </c>
      <c r="D595" s="145">
        <v>4260</v>
      </c>
      <c r="E595" s="345">
        <v>8495</v>
      </c>
      <c r="F595" s="371">
        <v>8657</v>
      </c>
      <c r="G595" s="400">
        <f t="shared" si="124"/>
        <v>8657</v>
      </c>
      <c r="H595" s="371">
        <v>7310</v>
      </c>
      <c r="I595" s="371"/>
      <c r="J595" s="452">
        <v>1347</v>
      </c>
      <c r="K595" s="36">
        <f t="shared" si="117"/>
        <v>1.0190700412007063</v>
      </c>
    </row>
    <row r="596" spans="1:11" ht="13.5" thickBot="1">
      <c r="A596" s="44"/>
      <c r="B596" s="58"/>
      <c r="C596" s="51" t="s">
        <v>83</v>
      </c>
      <c r="D596" s="145">
        <v>4300</v>
      </c>
      <c r="E596" s="345">
        <v>12437</v>
      </c>
      <c r="F596" s="371">
        <v>12673</v>
      </c>
      <c r="G596" s="400">
        <f t="shared" si="124"/>
        <v>12673</v>
      </c>
      <c r="H596" s="371"/>
      <c r="I596" s="371"/>
      <c r="J596" s="452">
        <v>12673</v>
      </c>
      <c r="K596" s="36">
        <f t="shared" si="117"/>
        <v>1.0189756372115462</v>
      </c>
    </row>
    <row r="597" spans="1:11" ht="13.5" thickBot="1">
      <c r="A597" s="44"/>
      <c r="B597" s="58"/>
      <c r="C597" s="51" t="s">
        <v>84</v>
      </c>
      <c r="D597" s="145">
        <v>4410</v>
      </c>
      <c r="E597" s="345">
        <v>2000</v>
      </c>
      <c r="F597" s="371">
        <v>2038</v>
      </c>
      <c r="G597" s="400">
        <f t="shared" si="124"/>
        <v>2038</v>
      </c>
      <c r="H597" s="371">
        <v>1038</v>
      </c>
      <c r="I597" s="371"/>
      <c r="J597" s="452">
        <v>1000</v>
      </c>
      <c r="K597" s="36">
        <f t="shared" si="117"/>
        <v>1.019</v>
      </c>
    </row>
    <row r="598" spans="1:11" ht="13.5" thickBot="1">
      <c r="A598" s="44"/>
      <c r="B598" s="58"/>
      <c r="C598" s="51" t="s">
        <v>241</v>
      </c>
      <c r="D598" s="145">
        <v>4440</v>
      </c>
      <c r="E598" s="345">
        <v>3057</v>
      </c>
      <c r="F598" s="371">
        <v>3115</v>
      </c>
      <c r="G598" s="400">
        <f t="shared" si="124"/>
        <v>3115</v>
      </c>
      <c r="H598" s="371">
        <v>1615</v>
      </c>
      <c r="I598" s="371"/>
      <c r="J598" s="452">
        <v>1500</v>
      </c>
      <c r="K598" s="36">
        <f t="shared" si="117"/>
        <v>1.0189728491985606</v>
      </c>
    </row>
    <row r="599" spans="1:11" ht="13.5" thickBot="1">
      <c r="A599" s="44"/>
      <c r="B599" s="58"/>
      <c r="C599" s="97" t="s">
        <v>313</v>
      </c>
      <c r="D599" s="145">
        <v>4170</v>
      </c>
      <c r="E599" s="345">
        <v>44450</v>
      </c>
      <c r="F599" s="371">
        <v>45295</v>
      </c>
      <c r="G599" s="400">
        <f t="shared" si="124"/>
        <v>45295</v>
      </c>
      <c r="H599" s="371">
        <v>28195</v>
      </c>
      <c r="I599" s="371"/>
      <c r="J599" s="452">
        <v>17100</v>
      </c>
      <c r="K599" s="36">
        <f t="shared" si="117"/>
        <v>1.0190101237345333</v>
      </c>
    </row>
    <row r="600" spans="1:11" ht="13.5" thickBot="1">
      <c r="A600" s="44"/>
      <c r="B600" s="179" t="s">
        <v>445</v>
      </c>
      <c r="C600" s="195" t="s">
        <v>90</v>
      </c>
      <c r="D600" s="201"/>
      <c r="E600" s="327">
        <f aca="true" t="shared" si="125" ref="E600:J600">SUM(E601:E601)</f>
        <v>0</v>
      </c>
      <c r="F600" s="327">
        <f t="shared" si="125"/>
        <v>23170</v>
      </c>
      <c r="G600" s="327">
        <f t="shared" si="125"/>
        <v>23170</v>
      </c>
      <c r="H600" s="327">
        <f t="shared" si="125"/>
        <v>0</v>
      </c>
      <c r="I600" s="327">
        <f t="shared" si="125"/>
        <v>23170</v>
      </c>
      <c r="J600" s="353">
        <f t="shared" si="125"/>
        <v>0</v>
      </c>
      <c r="K600" s="36" t="e">
        <f t="shared" si="117"/>
        <v>#DIV/0!</v>
      </c>
    </row>
    <row r="601" spans="1:11" ht="48.75" thickBot="1">
      <c r="A601" s="44"/>
      <c r="B601" s="58"/>
      <c r="C601" s="97" t="s">
        <v>269</v>
      </c>
      <c r="D601" s="145">
        <v>2820</v>
      </c>
      <c r="E601" s="464"/>
      <c r="F601" s="400">
        <v>23170</v>
      </c>
      <c r="G601" s="400">
        <f>SUM(H601:J601)</f>
        <v>23170</v>
      </c>
      <c r="H601" s="400"/>
      <c r="I601" s="341">
        <v>23170</v>
      </c>
      <c r="J601" s="407"/>
      <c r="K601" s="36"/>
    </row>
    <row r="602" spans="1:11" ht="21.75" customHeight="1" thickBot="1">
      <c r="A602" s="87">
        <v>854</v>
      </c>
      <c r="B602" s="31"/>
      <c r="C602" s="108" t="s">
        <v>183</v>
      </c>
      <c r="D602" s="37"/>
      <c r="E602" s="393">
        <f aca="true" t="shared" si="126" ref="E602:J602">SUM(E603+E605+E607+E611+E620+E624)</f>
        <v>5719373</v>
      </c>
      <c r="F602" s="393">
        <f t="shared" si="126"/>
        <v>5264889</v>
      </c>
      <c r="G602" s="393">
        <f t="shared" si="126"/>
        <v>5264889</v>
      </c>
      <c r="H602" s="393">
        <f t="shared" si="126"/>
        <v>317979</v>
      </c>
      <c r="I602" s="393">
        <f t="shared" si="126"/>
        <v>4946910</v>
      </c>
      <c r="J602" s="394">
        <f t="shared" si="126"/>
        <v>0</v>
      </c>
      <c r="K602" s="36">
        <f t="shared" si="117"/>
        <v>0.92053604477274</v>
      </c>
    </row>
    <row r="603" spans="1:11" ht="18" customHeight="1" thickBot="1">
      <c r="A603" s="88"/>
      <c r="B603" s="180">
        <v>85401</v>
      </c>
      <c r="C603" s="191" t="s">
        <v>184</v>
      </c>
      <c r="D603" s="198"/>
      <c r="E603" s="382">
        <f aca="true" t="shared" si="127" ref="E603:J603">SUM(E604)</f>
        <v>1279640</v>
      </c>
      <c r="F603" s="382">
        <f t="shared" si="127"/>
        <v>1296421</v>
      </c>
      <c r="G603" s="382">
        <f t="shared" si="127"/>
        <v>1296421</v>
      </c>
      <c r="H603" s="382">
        <f t="shared" si="127"/>
        <v>0</v>
      </c>
      <c r="I603" s="382">
        <f t="shared" si="127"/>
        <v>1296421</v>
      </c>
      <c r="J603" s="383">
        <f t="shared" si="127"/>
        <v>0</v>
      </c>
      <c r="K603" s="36">
        <f t="shared" si="117"/>
        <v>1.0131138445187708</v>
      </c>
    </row>
    <row r="604" spans="1:11" ht="13.5" thickBot="1">
      <c r="A604" s="44"/>
      <c r="B604" s="58"/>
      <c r="C604" s="114" t="s">
        <v>66</v>
      </c>
      <c r="D604" s="80">
        <v>2650</v>
      </c>
      <c r="E604" s="330">
        <v>1279640</v>
      </c>
      <c r="F604" s="411">
        <v>1296421</v>
      </c>
      <c r="G604" s="411">
        <f>SUM(H604:J604)</f>
        <v>1296421</v>
      </c>
      <c r="H604" s="411"/>
      <c r="I604" s="335">
        <v>1296421</v>
      </c>
      <c r="J604" s="392"/>
      <c r="K604" s="36">
        <f t="shared" si="117"/>
        <v>1.0131138445187708</v>
      </c>
    </row>
    <row r="605" spans="1:11" ht="27" customHeight="1" thickBot="1">
      <c r="A605" s="44"/>
      <c r="B605" s="181">
        <v>85406</v>
      </c>
      <c r="C605" s="196" t="s">
        <v>305</v>
      </c>
      <c r="D605" s="199"/>
      <c r="E605" s="384">
        <f aca="true" t="shared" si="128" ref="E605:J605">SUM(E606:E606)</f>
        <v>717328</v>
      </c>
      <c r="F605" s="384">
        <f t="shared" si="128"/>
        <v>741654</v>
      </c>
      <c r="G605" s="384">
        <f t="shared" si="128"/>
        <v>741654</v>
      </c>
      <c r="H605" s="384">
        <f t="shared" si="128"/>
        <v>0</v>
      </c>
      <c r="I605" s="384">
        <f t="shared" si="128"/>
        <v>741654</v>
      </c>
      <c r="J605" s="385">
        <f t="shared" si="128"/>
        <v>0</v>
      </c>
      <c r="K605" s="36">
        <f t="shared" si="117"/>
        <v>1.0339119621707225</v>
      </c>
    </row>
    <row r="606" spans="1:11" ht="13.5" thickBot="1">
      <c r="A606" s="79"/>
      <c r="B606" s="58"/>
      <c r="C606" s="99" t="s">
        <v>57</v>
      </c>
      <c r="D606" s="206">
        <v>2650</v>
      </c>
      <c r="E606" s="340">
        <v>717328</v>
      </c>
      <c r="F606" s="400">
        <v>741654</v>
      </c>
      <c r="G606" s="400">
        <f>SUM(H606:J606)</f>
        <v>741654</v>
      </c>
      <c r="H606" s="400"/>
      <c r="I606" s="341">
        <v>741654</v>
      </c>
      <c r="J606" s="407"/>
      <c r="K606" s="36">
        <f t="shared" si="117"/>
        <v>1.0339119621707225</v>
      </c>
    </row>
    <row r="607" spans="1:11" ht="18" customHeight="1" thickBot="1">
      <c r="A607" s="44"/>
      <c r="B607" s="181">
        <v>85410</v>
      </c>
      <c r="C607" s="192" t="s">
        <v>186</v>
      </c>
      <c r="D607" s="199"/>
      <c r="E607" s="384">
        <f aca="true" t="shared" si="129" ref="E607:J607">SUM(E608:E610)</f>
        <v>2621744</v>
      </c>
      <c r="F607" s="384">
        <f t="shared" si="129"/>
        <v>2908835</v>
      </c>
      <c r="G607" s="384">
        <f t="shared" si="129"/>
        <v>2908835</v>
      </c>
      <c r="H607" s="384">
        <f t="shared" si="129"/>
        <v>0</v>
      </c>
      <c r="I607" s="384">
        <f t="shared" si="129"/>
        <v>2908835</v>
      </c>
      <c r="J607" s="385">
        <f t="shared" si="129"/>
        <v>0</v>
      </c>
      <c r="K607" s="36">
        <f t="shared" si="117"/>
        <v>1.1095038264605546</v>
      </c>
    </row>
    <row r="608" spans="1:11" ht="24.75" thickBot="1">
      <c r="A608" s="79"/>
      <c r="B608" s="58"/>
      <c r="C608" s="239" t="s">
        <v>337</v>
      </c>
      <c r="D608" s="206">
        <v>2540</v>
      </c>
      <c r="E608" s="340">
        <v>185550</v>
      </c>
      <c r="F608" s="400">
        <v>206910</v>
      </c>
      <c r="G608" s="400">
        <f>SUM(H608:J608)</f>
        <v>206910</v>
      </c>
      <c r="H608" s="400"/>
      <c r="I608" s="341">
        <v>206910</v>
      </c>
      <c r="J608" s="407"/>
      <c r="K608" s="36">
        <f t="shared" si="117"/>
        <v>1.1151172190784155</v>
      </c>
    </row>
    <row r="609" spans="1:11" ht="13.5" thickBot="1">
      <c r="A609" s="44"/>
      <c r="B609" s="58"/>
      <c r="C609" s="97" t="s">
        <v>67</v>
      </c>
      <c r="D609" s="145">
        <v>2650</v>
      </c>
      <c r="E609" s="345">
        <v>2272944</v>
      </c>
      <c r="F609" s="371">
        <v>2386925</v>
      </c>
      <c r="G609" s="400">
        <f>SUM(H609:J609)</f>
        <v>2386925</v>
      </c>
      <c r="H609" s="371"/>
      <c r="I609" s="356">
        <v>2386925</v>
      </c>
      <c r="J609" s="372"/>
      <c r="K609" s="36">
        <f t="shared" si="117"/>
        <v>1.0501468579956215</v>
      </c>
    </row>
    <row r="610" spans="1:11" ht="36" customHeight="1" thickBot="1">
      <c r="A610" s="44"/>
      <c r="B610" s="58"/>
      <c r="C610" s="106" t="s">
        <v>339</v>
      </c>
      <c r="D610" s="207">
        <v>6210</v>
      </c>
      <c r="E610" s="361">
        <v>163250</v>
      </c>
      <c r="F610" s="408">
        <v>315000</v>
      </c>
      <c r="G610" s="400">
        <f>SUM(H610:J610)</f>
        <v>315000</v>
      </c>
      <c r="H610" s="408"/>
      <c r="I610" s="364">
        <v>315000</v>
      </c>
      <c r="J610" s="409"/>
      <c r="K610" s="36">
        <f t="shared" si="117"/>
        <v>1.9295558958652375</v>
      </c>
    </row>
    <row r="611" spans="1:11" ht="22.5" customHeight="1" thickBot="1">
      <c r="A611" s="44"/>
      <c r="B611" s="184" t="s">
        <v>397</v>
      </c>
      <c r="C611" s="197" t="s">
        <v>190</v>
      </c>
      <c r="D611" s="199"/>
      <c r="E611" s="327">
        <f aca="true" t="shared" si="130" ref="E611:J611">SUM(E612:E619)</f>
        <v>1054514</v>
      </c>
      <c r="F611" s="327">
        <f t="shared" si="130"/>
        <v>272800</v>
      </c>
      <c r="G611" s="327">
        <f t="shared" si="130"/>
        <v>272800</v>
      </c>
      <c r="H611" s="327">
        <f t="shared" si="130"/>
        <v>272800</v>
      </c>
      <c r="I611" s="327">
        <f t="shared" si="130"/>
        <v>0</v>
      </c>
      <c r="J611" s="353">
        <f t="shared" si="130"/>
        <v>0</v>
      </c>
      <c r="K611" s="36">
        <f t="shared" si="117"/>
        <v>0.25869737149056343</v>
      </c>
    </row>
    <row r="612" spans="1:11" ht="17.25" customHeight="1" thickBot="1">
      <c r="A612" s="83"/>
      <c r="B612" s="75"/>
      <c r="C612" s="247" t="s">
        <v>316</v>
      </c>
      <c r="D612" s="200">
        <v>3248</v>
      </c>
      <c r="E612" s="340">
        <v>286204</v>
      </c>
      <c r="F612" s="378">
        <v>140795</v>
      </c>
      <c r="G612" s="378">
        <f>SUM(H612:J612)</f>
        <v>140795</v>
      </c>
      <c r="H612" s="378">
        <v>140795</v>
      </c>
      <c r="I612" s="376"/>
      <c r="J612" s="377"/>
      <c r="K612" s="36">
        <f t="shared" si="117"/>
        <v>0.4919393160123548</v>
      </c>
    </row>
    <row r="613" spans="1:11" ht="16.5" customHeight="1" thickBot="1">
      <c r="A613" s="44"/>
      <c r="B613" s="58"/>
      <c r="C613" s="51" t="s">
        <v>318</v>
      </c>
      <c r="D613" s="145">
        <v>3240</v>
      </c>
      <c r="E613" s="345">
        <v>599451</v>
      </c>
      <c r="F613" s="373">
        <v>60400</v>
      </c>
      <c r="G613" s="376">
        <f aca="true" t="shared" si="131" ref="G613:G619">SUM(H613:J613)</f>
        <v>60400</v>
      </c>
      <c r="H613" s="373">
        <v>60400</v>
      </c>
      <c r="I613" s="346"/>
      <c r="J613" s="372"/>
      <c r="K613" s="36">
        <f t="shared" si="117"/>
        <v>0.10075886102450408</v>
      </c>
    </row>
    <row r="614" spans="1:11" ht="15" customHeight="1" thickBot="1">
      <c r="A614" s="44"/>
      <c r="B614" s="58"/>
      <c r="C614" s="248" t="s">
        <v>318</v>
      </c>
      <c r="D614" s="145">
        <v>3249</v>
      </c>
      <c r="E614" s="345">
        <v>124904</v>
      </c>
      <c r="F614" s="371">
        <v>66105</v>
      </c>
      <c r="G614" s="378">
        <f t="shared" si="131"/>
        <v>66105</v>
      </c>
      <c r="H614" s="371">
        <v>66105</v>
      </c>
      <c r="I614" s="346"/>
      <c r="J614" s="372"/>
      <c r="K614" s="36">
        <f t="shared" si="117"/>
        <v>0.5292464612822648</v>
      </c>
    </row>
    <row r="615" spans="1:11" ht="15" customHeight="1" thickBot="1">
      <c r="A615" s="44"/>
      <c r="B615" s="58"/>
      <c r="C615" s="51" t="s">
        <v>117</v>
      </c>
      <c r="D615" s="145">
        <v>4218</v>
      </c>
      <c r="E615" s="345">
        <v>957</v>
      </c>
      <c r="F615" s="373"/>
      <c r="G615" s="376">
        <f t="shared" si="131"/>
        <v>0</v>
      </c>
      <c r="H615" s="373"/>
      <c r="I615" s="346"/>
      <c r="J615" s="372"/>
      <c r="K615" s="36">
        <f t="shared" si="117"/>
        <v>0</v>
      </c>
    </row>
    <row r="616" spans="1:11" ht="15" customHeight="1" thickBot="1">
      <c r="A616" s="44"/>
      <c r="B616" s="58"/>
      <c r="C616" s="51" t="s">
        <v>117</v>
      </c>
      <c r="D616" s="145">
        <v>4219</v>
      </c>
      <c r="E616" s="345">
        <v>450</v>
      </c>
      <c r="F616" s="373"/>
      <c r="G616" s="376">
        <f t="shared" si="131"/>
        <v>0</v>
      </c>
      <c r="H616" s="373"/>
      <c r="I616" s="346"/>
      <c r="J616" s="372"/>
      <c r="K616" s="36">
        <f t="shared" si="117"/>
        <v>0</v>
      </c>
    </row>
    <row r="617" spans="1:11" ht="15" customHeight="1" thickBot="1">
      <c r="A617" s="44"/>
      <c r="B617" s="58"/>
      <c r="C617" s="113" t="s">
        <v>83</v>
      </c>
      <c r="D617" s="207">
        <v>4308</v>
      </c>
      <c r="E617" s="361"/>
      <c r="F617" s="408">
        <v>3743</v>
      </c>
      <c r="G617" s="378">
        <f t="shared" si="131"/>
        <v>3743</v>
      </c>
      <c r="H617" s="408">
        <v>3743</v>
      </c>
      <c r="I617" s="365"/>
      <c r="J617" s="409"/>
      <c r="K617" s="36"/>
    </row>
    <row r="618" spans="1:11" ht="15" customHeight="1" thickBot="1">
      <c r="A618" s="44"/>
      <c r="B618" s="58"/>
      <c r="C618" s="113" t="s">
        <v>83</v>
      </c>
      <c r="D618" s="207">
        <v>4309</v>
      </c>
      <c r="E618" s="361"/>
      <c r="F618" s="408">
        <v>1757</v>
      </c>
      <c r="G618" s="378">
        <f t="shared" si="131"/>
        <v>1757</v>
      </c>
      <c r="H618" s="408">
        <v>1757</v>
      </c>
      <c r="I618" s="365"/>
      <c r="J618" s="409"/>
      <c r="K618" s="36"/>
    </row>
    <row r="619" spans="1:11" ht="15" customHeight="1" thickBot="1">
      <c r="A619" s="44"/>
      <c r="B619" s="58"/>
      <c r="C619" s="113" t="s">
        <v>306</v>
      </c>
      <c r="D619" s="207">
        <v>3260</v>
      </c>
      <c r="E619" s="361">
        <v>42548</v>
      </c>
      <c r="F619" s="422"/>
      <c r="G619" s="376">
        <f t="shared" si="131"/>
        <v>0</v>
      </c>
      <c r="H619" s="422"/>
      <c r="I619" s="365"/>
      <c r="J619" s="409"/>
      <c r="K619" s="36">
        <f t="shared" si="117"/>
        <v>0</v>
      </c>
    </row>
    <row r="620" spans="1:11" ht="18" customHeight="1" thickBot="1">
      <c r="A620" s="44"/>
      <c r="B620" s="181" t="s">
        <v>233</v>
      </c>
      <c r="C620" s="192" t="s">
        <v>234</v>
      </c>
      <c r="D620" s="199"/>
      <c r="E620" s="384">
        <f aca="true" t="shared" si="132" ref="E620:J620">SUM(E621:E623)</f>
        <v>18395</v>
      </c>
      <c r="F620" s="384">
        <f t="shared" si="132"/>
        <v>13333</v>
      </c>
      <c r="G620" s="384">
        <f t="shared" si="132"/>
        <v>13333</v>
      </c>
      <c r="H620" s="384">
        <f t="shared" si="132"/>
        <v>13333</v>
      </c>
      <c r="I620" s="384">
        <f t="shared" si="132"/>
        <v>0</v>
      </c>
      <c r="J620" s="385">
        <f t="shared" si="132"/>
        <v>0</v>
      </c>
      <c r="K620" s="36">
        <f t="shared" si="117"/>
        <v>0.7248165262299537</v>
      </c>
    </row>
    <row r="621" spans="1:11" ht="13.5" thickBot="1">
      <c r="A621" s="91"/>
      <c r="B621" s="58"/>
      <c r="C621" s="52" t="s">
        <v>83</v>
      </c>
      <c r="D621" s="215">
        <v>4300</v>
      </c>
      <c r="E621" s="340">
        <v>11691</v>
      </c>
      <c r="F621" s="400">
        <v>13333</v>
      </c>
      <c r="G621" s="400">
        <f>SUM(H621:J621)</f>
        <v>13333</v>
      </c>
      <c r="H621" s="400">
        <v>13333</v>
      </c>
      <c r="I621" s="351"/>
      <c r="J621" s="407"/>
      <c r="K621" s="36">
        <f t="shared" si="117"/>
        <v>1.1404499187409118</v>
      </c>
    </row>
    <row r="622" spans="1:11" ht="13.5" thickBot="1">
      <c r="A622" s="91"/>
      <c r="B622" s="58" t="s">
        <v>388</v>
      </c>
      <c r="C622" s="51" t="s">
        <v>84</v>
      </c>
      <c r="D622" s="145">
        <v>4410</v>
      </c>
      <c r="E622" s="345">
        <v>4300</v>
      </c>
      <c r="F622" s="373"/>
      <c r="G622" s="403">
        <f>SUM(H622:J622)</f>
        <v>0</v>
      </c>
      <c r="H622" s="373"/>
      <c r="I622" s="346"/>
      <c r="J622" s="372"/>
      <c r="K622" s="36">
        <f t="shared" si="117"/>
        <v>0</v>
      </c>
    </row>
    <row r="623" spans="1:11" ht="13.5" thickBot="1">
      <c r="A623" s="44"/>
      <c r="B623" s="58"/>
      <c r="C623" s="113" t="s">
        <v>117</v>
      </c>
      <c r="D623" s="207">
        <v>4210</v>
      </c>
      <c r="E623" s="361">
        <v>2404</v>
      </c>
      <c r="F623" s="422"/>
      <c r="G623" s="403">
        <f>SUM(H623:J623)</f>
        <v>0</v>
      </c>
      <c r="H623" s="422"/>
      <c r="I623" s="365"/>
      <c r="J623" s="409"/>
      <c r="K623" s="36">
        <f t="shared" si="117"/>
        <v>0</v>
      </c>
    </row>
    <row r="624" spans="1:11" ht="18" customHeight="1" thickBot="1">
      <c r="A624" s="44"/>
      <c r="B624" s="181" t="s">
        <v>187</v>
      </c>
      <c r="C624" s="192" t="s">
        <v>189</v>
      </c>
      <c r="D624" s="199" t="s">
        <v>185</v>
      </c>
      <c r="E624" s="384">
        <f aca="true" t="shared" si="133" ref="E624:J624">SUM(E625:E626)</f>
        <v>27752</v>
      </c>
      <c r="F624" s="384">
        <f t="shared" si="133"/>
        <v>31846</v>
      </c>
      <c r="G624" s="384">
        <f t="shared" si="133"/>
        <v>31846</v>
      </c>
      <c r="H624" s="384">
        <f t="shared" si="133"/>
        <v>31846</v>
      </c>
      <c r="I624" s="384">
        <f t="shared" si="133"/>
        <v>0</v>
      </c>
      <c r="J624" s="385">
        <f t="shared" si="133"/>
        <v>0</v>
      </c>
      <c r="K624" s="36">
        <f t="shared" si="117"/>
        <v>1.1475208993946382</v>
      </c>
    </row>
    <row r="625" spans="1:11" ht="13.5" thickBot="1">
      <c r="A625" s="79"/>
      <c r="B625" s="58" t="s">
        <v>387</v>
      </c>
      <c r="C625" s="52" t="s">
        <v>389</v>
      </c>
      <c r="D625" s="206">
        <v>4440</v>
      </c>
      <c r="E625" s="340"/>
      <c r="F625" s="403"/>
      <c r="G625" s="403">
        <f>SUM(H625:J625)</f>
        <v>0</v>
      </c>
      <c r="H625" s="403"/>
      <c r="I625" s="351"/>
      <c r="J625" s="407"/>
      <c r="K625" s="36"/>
    </row>
    <row r="626" spans="1:11" ht="13.5" thickBot="1">
      <c r="A626" s="44"/>
      <c r="B626" s="58" t="s">
        <v>388</v>
      </c>
      <c r="C626" s="51" t="s">
        <v>390</v>
      </c>
      <c r="D626" s="145">
        <v>4440</v>
      </c>
      <c r="E626" s="345">
        <v>27752</v>
      </c>
      <c r="F626" s="371">
        <v>31846</v>
      </c>
      <c r="G626" s="400">
        <f>SUM(H626:J626)</f>
        <v>31846</v>
      </c>
      <c r="H626" s="371">
        <v>31846</v>
      </c>
      <c r="I626" s="346"/>
      <c r="J626" s="372"/>
      <c r="K626" s="36">
        <f t="shared" si="117"/>
        <v>1.1475208993946382</v>
      </c>
    </row>
    <row r="627" spans="1:11" ht="21" customHeight="1" thickBot="1">
      <c r="A627" s="87">
        <v>900</v>
      </c>
      <c r="B627" s="31"/>
      <c r="C627" s="108" t="s">
        <v>192</v>
      </c>
      <c r="D627" s="37"/>
      <c r="E627" s="393">
        <f aca="true" t="shared" si="134" ref="E627:J627">SUM(E628+E632+E635+E641+E646+E648+E653+E655)</f>
        <v>20629850</v>
      </c>
      <c r="F627" s="393">
        <f t="shared" si="134"/>
        <v>5646280</v>
      </c>
      <c r="G627" s="393">
        <f t="shared" si="134"/>
        <v>5325380</v>
      </c>
      <c r="H627" s="393">
        <f t="shared" si="134"/>
        <v>5325380</v>
      </c>
      <c r="I627" s="393">
        <f t="shared" si="134"/>
        <v>0</v>
      </c>
      <c r="J627" s="394">
        <f t="shared" si="134"/>
        <v>0</v>
      </c>
      <c r="K627" s="36">
        <f t="shared" si="117"/>
        <v>0.2581395405201686</v>
      </c>
    </row>
    <row r="628" spans="1:11" ht="18" customHeight="1" thickBot="1">
      <c r="A628" s="88"/>
      <c r="B628" s="180">
        <v>90001</v>
      </c>
      <c r="C628" s="191" t="s">
        <v>193</v>
      </c>
      <c r="D628" s="198"/>
      <c r="E628" s="382">
        <f aca="true" t="shared" si="135" ref="E628:J628">SUM(E629:E631)</f>
        <v>16660000</v>
      </c>
      <c r="F628" s="382">
        <f t="shared" si="135"/>
        <v>1000000</v>
      </c>
      <c r="G628" s="382">
        <f t="shared" si="135"/>
        <v>1000000</v>
      </c>
      <c r="H628" s="382">
        <f t="shared" si="135"/>
        <v>1000000</v>
      </c>
      <c r="I628" s="382">
        <f t="shared" si="135"/>
        <v>0</v>
      </c>
      <c r="J628" s="383">
        <f t="shared" si="135"/>
        <v>0</v>
      </c>
      <c r="K628" s="36">
        <f t="shared" si="117"/>
        <v>0.060024009603841535</v>
      </c>
    </row>
    <row r="629" spans="1:11" ht="15" customHeight="1" thickBot="1">
      <c r="A629" s="44"/>
      <c r="B629" s="58"/>
      <c r="C629" s="249" t="s">
        <v>470</v>
      </c>
      <c r="D629" s="206">
        <v>6050</v>
      </c>
      <c r="E629" s="340"/>
      <c r="F629" s="400">
        <v>1000000</v>
      </c>
      <c r="G629" s="400">
        <f>SUM(H629:J629)</f>
        <v>1000000</v>
      </c>
      <c r="H629" s="400">
        <v>1000000</v>
      </c>
      <c r="I629" s="351"/>
      <c r="J629" s="407"/>
      <c r="K629" s="36"/>
    </row>
    <row r="630" spans="1:11" ht="44.25" customHeight="1" thickBot="1">
      <c r="A630" s="44"/>
      <c r="B630" s="58"/>
      <c r="C630" s="97" t="s">
        <v>270</v>
      </c>
      <c r="D630" s="145">
        <v>6051</v>
      </c>
      <c r="E630" s="345">
        <v>11860000</v>
      </c>
      <c r="F630" s="373"/>
      <c r="G630" s="403">
        <f>SUM(H630:J630)</f>
        <v>0</v>
      </c>
      <c r="H630" s="373"/>
      <c r="I630" s="346"/>
      <c r="J630" s="372"/>
      <c r="K630" s="36">
        <f aca="true" t="shared" si="136" ref="K630:K692">G630/E630</f>
        <v>0</v>
      </c>
    </row>
    <row r="631" spans="1:11" ht="39.75" customHeight="1" thickBot="1">
      <c r="A631" s="44"/>
      <c r="B631" s="58"/>
      <c r="C631" s="97" t="s">
        <v>270</v>
      </c>
      <c r="D631" s="145">
        <v>6052</v>
      </c>
      <c r="E631" s="345">
        <v>4800000</v>
      </c>
      <c r="F631" s="373"/>
      <c r="G631" s="403">
        <f>SUM(H631:J631)</f>
        <v>0</v>
      </c>
      <c r="H631" s="373"/>
      <c r="I631" s="346"/>
      <c r="J631" s="372"/>
      <c r="K631" s="36">
        <f t="shared" si="136"/>
        <v>0</v>
      </c>
    </row>
    <row r="632" spans="1:11" ht="18" customHeight="1" thickBot="1">
      <c r="A632" s="44"/>
      <c r="B632" s="181">
        <v>90002</v>
      </c>
      <c r="C632" s="192" t="s">
        <v>194</v>
      </c>
      <c r="D632" s="199"/>
      <c r="E632" s="384">
        <f aca="true" t="shared" si="137" ref="E632:J632">SUM(E633:E634)</f>
        <v>360670</v>
      </c>
      <c r="F632" s="384">
        <f t="shared" si="137"/>
        <v>371660</v>
      </c>
      <c r="G632" s="384">
        <f t="shared" si="137"/>
        <v>367560</v>
      </c>
      <c r="H632" s="384">
        <f t="shared" si="137"/>
        <v>367560</v>
      </c>
      <c r="I632" s="384">
        <f t="shared" si="137"/>
        <v>0</v>
      </c>
      <c r="J632" s="385">
        <f t="shared" si="137"/>
        <v>0</v>
      </c>
      <c r="K632" s="36">
        <f t="shared" si="136"/>
        <v>1.0191033354590069</v>
      </c>
    </row>
    <row r="633" spans="1:11" ht="13.5" thickBot="1">
      <c r="A633" s="79"/>
      <c r="B633" s="58"/>
      <c r="C633" s="52" t="s">
        <v>83</v>
      </c>
      <c r="D633" s="206">
        <v>4300</v>
      </c>
      <c r="E633" s="340">
        <v>344910</v>
      </c>
      <c r="F633" s="400">
        <v>355600</v>
      </c>
      <c r="G633" s="400">
        <f>SUM(H633:J633)</f>
        <v>351500</v>
      </c>
      <c r="H633" s="400">
        <v>351500</v>
      </c>
      <c r="I633" s="351"/>
      <c r="J633" s="407"/>
      <c r="K633" s="36">
        <f t="shared" si="136"/>
        <v>1.0191064335623785</v>
      </c>
    </row>
    <row r="634" spans="1:11" ht="13.5" thickBot="1">
      <c r="A634" s="44"/>
      <c r="B634" s="58"/>
      <c r="C634" s="97" t="s">
        <v>87</v>
      </c>
      <c r="D634" s="145">
        <v>4480</v>
      </c>
      <c r="E634" s="345">
        <v>15760</v>
      </c>
      <c r="F634" s="371">
        <v>16060</v>
      </c>
      <c r="G634" s="400">
        <f>SUM(H634:J634)</f>
        <v>16060</v>
      </c>
      <c r="H634" s="371">
        <v>16060</v>
      </c>
      <c r="I634" s="346"/>
      <c r="J634" s="372"/>
      <c r="K634" s="36">
        <f t="shared" si="136"/>
        <v>1.0190355329949239</v>
      </c>
    </row>
    <row r="635" spans="1:11" ht="18" customHeight="1" thickBot="1">
      <c r="A635" s="44"/>
      <c r="B635" s="181">
        <v>90003</v>
      </c>
      <c r="C635" s="192" t="s">
        <v>195</v>
      </c>
      <c r="D635" s="199"/>
      <c r="E635" s="384">
        <f aca="true" t="shared" si="138" ref="E635:J635">SUM(E636:E640)-E636</f>
        <v>620000</v>
      </c>
      <c r="F635" s="384">
        <f t="shared" si="138"/>
        <v>648400</v>
      </c>
      <c r="G635" s="384">
        <f t="shared" si="138"/>
        <v>629600</v>
      </c>
      <c r="H635" s="384">
        <f t="shared" si="138"/>
        <v>629600</v>
      </c>
      <c r="I635" s="384">
        <f t="shared" si="138"/>
        <v>0</v>
      </c>
      <c r="J635" s="385">
        <f t="shared" si="138"/>
        <v>0</v>
      </c>
      <c r="K635" s="36">
        <f t="shared" si="136"/>
        <v>1.0154838709677418</v>
      </c>
    </row>
    <row r="636" spans="1:11" ht="13.5" thickBot="1">
      <c r="A636" s="92"/>
      <c r="B636" s="58"/>
      <c r="C636" s="52" t="s">
        <v>99</v>
      </c>
      <c r="D636" s="226">
        <v>4300</v>
      </c>
      <c r="E636" s="343">
        <f aca="true" t="shared" si="139" ref="E636:J636">SUM(E637:E638)</f>
        <v>609600</v>
      </c>
      <c r="F636" s="343">
        <f t="shared" si="139"/>
        <v>640000</v>
      </c>
      <c r="G636" s="343">
        <f t="shared" si="139"/>
        <v>621200</v>
      </c>
      <c r="H636" s="343">
        <f t="shared" si="139"/>
        <v>621200</v>
      </c>
      <c r="I636" s="343">
        <f t="shared" si="139"/>
        <v>0</v>
      </c>
      <c r="J636" s="344">
        <f t="shared" si="139"/>
        <v>0</v>
      </c>
      <c r="K636" s="36">
        <f t="shared" si="136"/>
        <v>1.019028871391076</v>
      </c>
    </row>
    <row r="637" spans="1:11" ht="13.5" thickBot="1">
      <c r="A637" s="44"/>
      <c r="B637" s="58"/>
      <c r="C637" s="51" t="s">
        <v>196</v>
      </c>
      <c r="D637" s="145"/>
      <c r="E637" s="345">
        <v>255600</v>
      </c>
      <c r="F637" s="371">
        <v>270000</v>
      </c>
      <c r="G637" s="371">
        <f>SUM(H637:J637)</f>
        <v>260500</v>
      </c>
      <c r="H637" s="371">
        <v>260500</v>
      </c>
      <c r="I637" s="346"/>
      <c r="J637" s="372"/>
      <c r="K637" s="36">
        <f t="shared" si="136"/>
        <v>1.019170579029734</v>
      </c>
    </row>
    <row r="638" spans="1:11" ht="13.5" thickBot="1">
      <c r="A638" s="44"/>
      <c r="B638" s="58"/>
      <c r="C638" s="51" t="s">
        <v>197</v>
      </c>
      <c r="D638" s="145"/>
      <c r="E638" s="345">
        <v>354000</v>
      </c>
      <c r="F638" s="371">
        <v>370000</v>
      </c>
      <c r="G638" s="371">
        <f>SUM(H638:J638)</f>
        <v>360700</v>
      </c>
      <c r="H638" s="371">
        <v>360700</v>
      </c>
      <c r="I638" s="346"/>
      <c r="J638" s="372"/>
      <c r="K638" s="36">
        <f t="shared" si="136"/>
        <v>1.0189265536723164</v>
      </c>
    </row>
    <row r="639" spans="1:11" ht="13.5" thickBot="1">
      <c r="A639" s="44"/>
      <c r="B639" s="58"/>
      <c r="C639" s="51" t="s">
        <v>298</v>
      </c>
      <c r="D639" s="145">
        <v>4170</v>
      </c>
      <c r="E639" s="345">
        <v>8400</v>
      </c>
      <c r="F639" s="371">
        <v>8400</v>
      </c>
      <c r="G639" s="371">
        <f>SUM(H639:J639)</f>
        <v>8400</v>
      </c>
      <c r="H639" s="371">
        <v>8400</v>
      </c>
      <c r="I639" s="346"/>
      <c r="J639" s="372"/>
      <c r="K639" s="36">
        <f t="shared" si="136"/>
        <v>1</v>
      </c>
    </row>
    <row r="640" spans="1:11" ht="13.5" thickBot="1">
      <c r="A640" s="44"/>
      <c r="B640" s="58"/>
      <c r="C640" s="113" t="s">
        <v>80</v>
      </c>
      <c r="D640" s="207">
        <v>4210</v>
      </c>
      <c r="E640" s="361">
        <v>2000</v>
      </c>
      <c r="F640" s="422"/>
      <c r="G640" s="422">
        <f>SUM(H640:J640)</f>
        <v>0</v>
      </c>
      <c r="H640" s="422"/>
      <c r="I640" s="365"/>
      <c r="J640" s="409"/>
      <c r="K640" s="36">
        <f t="shared" si="136"/>
        <v>0</v>
      </c>
    </row>
    <row r="641" spans="1:11" ht="18" customHeight="1" thickBot="1">
      <c r="A641" s="44"/>
      <c r="B641" s="181">
        <v>90004</v>
      </c>
      <c r="C641" s="192" t="s">
        <v>198</v>
      </c>
      <c r="D641" s="199"/>
      <c r="E641" s="384">
        <f aca="true" t="shared" si="140" ref="E641:J641">SUM(E642:E645)-E642</f>
        <v>531000</v>
      </c>
      <c r="F641" s="384">
        <f t="shared" si="140"/>
        <v>920000</v>
      </c>
      <c r="G641" s="384">
        <f t="shared" si="140"/>
        <v>662000</v>
      </c>
      <c r="H641" s="384">
        <f t="shared" si="140"/>
        <v>662000</v>
      </c>
      <c r="I641" s="384">
        <f t="shared" si="140"/>
        <v>0</v>
      </c>
      <c r="J641" s="385">
        <f t="shared" si="140"/>
        <v>0</v>
      </c>
      <c r="K641" s="36">
        <f t="shared" si="136"/>
        <v>1.246704331450094</v>
      </c>
    </row>
    <row r="642" spans="1:11" ht="13.5" thickBot="1">
      <c r="A642" s="79"/>
      <c r="B642" s="58"/>
      <c r="C642" s="52" t="s">
        <v>83</v>
      </c>
      <c r="D642" s="226">
        <v>4300</v>
      </c>
      <c r="E642" s="343">
        <f aca="true" t="shared" si="141" ref="E642:J642">SUM(E643:E645)</f>
        <v>531000</v>
      </c>
      <c r="F642" s="343">
        <f t="shared" si="141"/>
        <v>920000</v>
      </c>
      <c r="G642" s="343">
        <f t="shared" si="141"/>
        <v>662000</v>
      </c>
      <c r="H642" s="343">
        <f t="shared" si="141"/>
        <v>662000</v>
      </c>
      <c r="I642" s="343">
        <f t="shared" si="141"/>
        <v>0</v>
      </c>
      <c r="J642" s="344">
        <f t="shared" si="141"/>
        <v>0</v>
      </c>
      <c r="K642" s="36">
        <f t="shared" si="136"/>
        <v>1.246704331450094</v>
      </c>
    </row>
    <row r="643" spans="1:11" ht="13.5" thickBot="1">
      <c r="A643" s="44"/>
      <c r="B643" s="58"/>
      <c r="C643" s="51" t="s">
        <v>199</v>
      </c>
      <c r="D643" s="145"/>
      <c r="E643" s="345">
        <v>335000</v>
      </c>
      <c r="F643" s="371">
        <v>420000</v>
      </c>
      <c r="G643" s="371">
        <f>SUM(H643:J643)</f>
        <v>420000</v>
      </c>
      <c r="H643" s="371">
        <v>420000</v>
      </c>
      <c r="I643" s="346"/>
      <c r="J643" s="372"/>
      <c r="K643" s="36">
        <f t="shared" si="136"/>
        <v>1.2537313432835822</v>
      </c>
    </row>
    <row r="644" spans="1:11" ht="13.5" thickBot="1">
      <c r="A644" s="44"/>
      <c r="B644" s="58"/>
      <c r="C644" s="113" t="s">
        <v>427</v>
      </c>
      <c r="D644" s="207"/>
      <c r="E644" s="361">
        <v>90000</v>
      </c>
      <c r="F644" s="408"/>
      <c r="G644" s="371"/>
      <c r="H644" s="408"/>
      <c r="I644" s="365"/>
      <c r="J644" s="409"/>
      <c r="K644" s="36">
        <f t="shared" si="136"/>
        <v>0</v>
      </c>
    </row>
    <row r="645" spans="1:11" ht="13.5" thickBot="1">
      <c r="A645" s="44"/>
      <c r="B645" s="58"/>
      <c r="C645" s="113" t="s">
        <v>200</v>
      </c>
      <c r="D645" s="207"/>
      <c r="E645" s="361">
        <v>106000</v>
      </c>
      <c r="F645" s="408">
        <v>500000</v>
      </c>
      <c r="G645" s="371">
        <f>SUM(H645:J645)</f>
        <v>242000</v>
      </c>
      <c r="H645" s="408">
        <v>242000</v>
      </c>
      <c r="I645" s="365"/>
      <c r="J645" s="409"/>
      <c r="K645" s="36">
        <f t="shared" si="136"/>
        <v>2.2830188679245285</v>
      </c>
    </row>
    <row r="646" spans="1:11" ht="18" customHeight="1" thickBot="1">
      <c r="A646" s="44"/>
      <c r="B646" s="181">
        <v>90013</v>
      </c>
      <c r="C646" s="192" t="s">
        <v>274</v>
      </c>
      <c r="D646" s="199"/>
      <c r="E646" s="384">
        <f aca="true" t="shared" si="142" ref="E646:J646">SUM(E647:E647)</f>
        <v>113000</v>
      </c>
      <c r="F646" s="384">
        <f t="shared" si="142"/>
        <v>122000</v>
      </c>
      <c r="G646" s="384">
        <f t="shared" si="142"/>
        <v>122000</v>
      </c>
      <c r="H646" s="384">
        <f t="shared" si="142"/>
        <v>122000</v>
      </c>
      <c r="I646" s="384">
        <f t="shared" si="142"/>
        <v>0</v>
      </c>
      <c r="J646" s="385">
        <f t="shared" si="142"/>
        <v>0</v>
      </c>
      <c r="K646" s="36">
        <f t="shared" si="136"/>
        <v>1.079646017699115</v>
      </c>
    </row>
    <row r="647" spans="1:11" ht="13.5" thickBot="1">
      <c r="A647" s="79"/>
      <c r="B647" s="58"/>
      <c r="C647" s="114" t="s">
        <v>83</v>
      </c>
      <c r="D647" s="80">
        <v>4300</v>
      </c>
      <c r="E647" s="330">
        <v>113000</v>
      </c>
      <c r="F647" s="411">
        <v>122000</v>
      </c>
      <c r="G647" s="411">
        <f>SUM(H647:J647)</f>
        <v>122000</v>
      </c>
      <c r="H647" s="411">
        <v>122000</v>
      </c>
      <c r="I647" s="336"/>
      <c r="J647" s="392"/>
      <c r="K647" s="36">
        <f t="shared" si="136"/>
        <v>1.079646017699115</v>
      </c>
    </row>
    <row r="648" spans="1:11" ht="20.25" customHeight="1" thickBot="1">
      <c r="A648" s="44"/>
      <c r="B648" s="181">
        <v>90015</v>
      </c>
      <c r="C648" s="192" t="s">
        <v>201</v>
      </c>
      <c r="D648" s="199"/>
      <c r="E648" s="384">
        <f aca="true" t="shared" si="143" ref="E648:J648">SUM(E649:E652)</f>
        <v>1906000</v>
      </c>
      <c r="F648" s="384">
        <f t="shared" si="143"/>
        <v>2140000</v>
      </c>
      <c r="G648" s="384">
        <f t="shared" si="143"/>
        <v>2100000</v>
      </c>
      <c r="H648" s="384">
        <f t="shared" si="143"/>
        <v>2100000</v>
      </c>
      <c r="I648" s="384">
        <f t="shared" si="143"/>
        <v>0</v>
      </c>
      <c r="J648" s="385">
        <f t="shared" si="143"/>
        <v>0</v>
      </c>
      <c r="K648" s="36">
        <f t="shared" si="136"/>
        <v>1.1017838405036726</v>
      </c>
    </row>
    <row r="649" spans="1:11" ht="13.5" customHeight="1" thickBot="1">
      <c r="A649" s="79"/>
      <c r="B649" s="58"/>
      <c r="C649" s="52" t="s">
        <v>82</v>
      </c>
      <c r="D649" s="206">
        <v>4270</v>
      </c>
      <c r="E649" s="340">
        <v>377000</v>
      </c>
      <c r="F649" s="400">
        <v>440000</v>
      </c>
      <c r="G649" s="400">
        <f>SUM(H649:J649)</f>
        <v>400000</v>
      </c>
      <c r="H649" s="400">
        <v>400000</v>
      </c>
      <c r="I649" s="351"/>
      <c r="J649" s="407"/>
      <c r="K649" s="36">
        <f t="shared" si="136"/>
        <v>1.0610079575596818</v>
      </c>
    </row>
    <row r="650" spans="1:11" ht="13.5" customHeight="1" thickBot="1">
      <c r="A650" s="79"/>
      <c r="B650" s="58"/>
      <c r="C650" s="52" t="s">
        <v>117</v>
      </c>
      <c r="D650" s="206">
        <v>4210</v>
      </c>
      <c r="E650" s="340">
        <v>29000</v>
      </c>
      <c r="F650" s="400"/>
      <c r="G650" s="400"/>
      <c r="H650" s="400"/>
      <c r="I650" s="351"/>
      <c r="J650" s="407"/>
      <c r="K650" s="36">
        <f t="shared" si="136"/>
        <v>0</v>
      </c>
    </row>
    <row r="651" spans="1:11" ht="15" customHeight="1" thickBot="1">
      <c r="A651" s="44"/>
      <c r="B651" s="58"/>
      <c r="C651" s="51" t="s">
        <v>81</v>
      </c>
      <c r="D651" s="145">
        <v>4260</v>
      </c>
      <c r="E651" s="345">
        <v>1400000</v>
      </c>
      <c r="F651" s="371">
        <v>1500000</v>
      </c>
      <c r="G651" s="400">
        <f>SUM(H651:J651)</f>
        <v>1500000</v>
      </c>
      <c r="H651" s="371">
        <v>1500000</v>
      </c>
      <c r="I651" s="346"/>
      <c r="J651" s="372"/>
      <c r="K651" s="36">
        <f t="shared" si="136"/>
        <v>1.0714285714285714</v>
      </c>
    </row>
    <row r="652" spans="1:11" ht="25.5" customHeight="1" thickBot="1">
      <c r="A652" s="44"/>
      <c r="B652" s="58"/>
      <c r="C652" s="106" t="s">
        <v>127</v>
      </c>
      <c r="D652" s="207">
        <v>6050</v>
      </c>
      <c r="E652" s="361">
        <v>100000</v>
      </c>
      <c r="F652" s="408">
        <v>200000</v>
      </c>
      <c r="G652" s="400">
        <f>SUM(H652:J652)</f>
        <v>200000</v>
      </c>
      <c r="H652" s="408">
        <v>200000</v>
      </c>
      <c r="I652" s="365"/>
      <c r="J652" s="409"/>
      <c r="K652" s="36">
        <f t="shared" si="136"/>
        <v>2</v>
      </c>
    </row>
    <row r="653" spans="1:11" ht="18" customHeight="1" thickBot="1">
      <c r="A653" s="44"/>
      <c r="B653" s="181" t="s">
        <v>226</v>
      </c>
      <c r="C653" s="192" t="s">
        <v>228</v>
      </c>
      <c r="D653" s="199"/>
      <c r="E653" s="327">
        <f aca="true" t="shared" si="144" ref="E653:J653">SUM(E654)</f>
        <v>4720</v>
      </c>
      <c r="F653" s="327">
        <f t="shared" si="144"/>
        <v>4720</v>
      </c>
      <c r="G653" s="327">
        <f t="shared" si="144"/>
        <v>4720</v>
      </c>
      <c r="H653" s="327">
        <f t="shared" si="144"/>
        <v>4720</v>
      </c>
      <c r="I653" s="327">
        <f t="shared" si="144"/>
        <v>0</v>
      </c>
      <c r="J653" s="353">
        <f t="shared" si="144"/>
        <v>0</v>
      </c>
      <c r="K653" s="36">
        <f t="shared" si="136"/>
        <v>1</v>
      </c>
    </row>
    <row r="654" spans="1:11" ht="13.5" customHeight="1" thickBot="1">
      <c r="A654" s="44"/>
      <c r="B654" s="58"/>
      <c r="C654" s="114" t="s">
        <v>83</v>
      </c>
      <c r="D654" s="217">
        <v>4300</v>
      </c>
      <c r="E654" s="330">
        <v>4720</v>
      </c>
      <c r="F654" s="415">
        <v>4720</v>
      </c>
      <c r="G654" s="415">
        <f>SUM(H654:J654)</f>
        <v>4720</v>
      </c>
      <c r="H654" s="415">
        <v>4720</v>
      </c>
      <c r="I654" s="336"/>
      <c r="J654" s="392"/>
      <c r="K654" s="36">
        <f t="shared" si="136"/>
        <v>1</v>
      </c>
    </row>
    <row r="655" spans="1:11" ht="20.25" customHeight="1" thickBot="1">
      <c r="A655" s="44"/>
      <c r="B655" s="181">
        <v>90095</v>
      </c>
      <c r="C655" s="192" t="s">
        <v>90</v>
      </c>
      <c r="D655" s="199"/>
      <c r="E655" s="384">
        <f aca="true" t="shared" si="145" ref="E655:J655">SUM(E656:E662)-E658</f>
        <v>434460</v>
      </c>
      <c r="F655" s="384">
        <f t="shared" si="145"/>
        <v>439500</v>
      </c>
      <c r="G655" s="384">
        <f t="shared" si="145"/>
        <v>439500</v>
      </c>
      <c r="H655" s="384">
        <f t="shared" si="145"/>
        <v>439500</v>
      </c>
      <c r="I655" s="384">
        <f t="shared" si="145"/>
        <v>0</v>
      </c>
      <c r="J655" s="385">
        <f t="shared" si="145"/>
        <v>0</v>
      </c>
      <c r="K655" s="36">
        <f t="shared" si="136"/>
        <v>1.011600607650877</v>
      </c>
    </row>
    <row r="656" spans="1:11" ht="15" customHeight="1" thickBot="1">
      <c r="A656" s="79"/>
      <c r="B656" s="58"/>
      <c r="C656" s="52" t="s">
        <v>202</v>
      </c>
      <c r="D656" s="206">
        <v>4100</v>
      </c>
      <c r="E656" s="340">
        <v>168000</v>
      </c>
      <c r="F656" s="400">
        <v>170000</v>
      </c>
      <c r="G656" s="400">
        <f>SUM(H656:J656)</f>
        <v>170000</v>
      </c>
      <c r="H656" s="400">
        <v>170000</v>
      </c>
      <c r="I656" s="351"/>
      <c r="J656" s="407"/>
      <c r="K656" s="36">
        <f t="shared" si="136"/>
        <v>1.0119047619047619</v>
      </c>
    </row>
    <row r="657" spans="1:11" ht="13.5" customHeight="1" thickBot="1">
      <c r="A657" s="44"/>
      <c r="B657" s="58"/>
      <c r="C657" s="51" t="s">
        <v>203</v>
      </c>
      <c r="D657" s="145">
        <v>4260</v>
      </c>
      <c r="E657" s="345">
        <v>5350</v>
      </c>
      <c r="F657" s="371">
        <v>5500</v>
      </c>
      <c r="G657" s="400">
        <f>SUM(H657:J657)</f>
        <v>5500</v>
      </c>
      <c r="H657" s="371">
        <v>5500</v>
      </c>
      <c r="I657" s="346"/>
      <c r="J657" s="372"/>
      <c r="K657" s="36">
        <f t="shared" si="136"/>
        <v>1.02803738317757</v>
      </c>
    </row>
    <row r="658" spans="1:11" ht="13.5" customHeight="1" thickBot="1">
      <c r="A658" s="44"/>
      <c r="B658" s="58"/>
      <c r="C658" s="51" t="s">
        <v>83</v>
      </c>
      <c r="D658" s="228">
        <v>4300</v>
      </c>
      <c r="E658" s="359">
        <f aca="true" t="shared" si="146" ref="E658:J658">SUM(E659:E661)</f>
        <v>26110</v>
      </c>
      <c r="F658" s="359">
        <f t="shared" si="146"/>
        <v>29000</v>
      </c>
      <c r="G658" s="359">
        <f t="shared" si="146"/>
        <v>29000</v>
      </c>
      <c r="H658" s="359">
        <f t="shared" si="146"/>
        <v>29000</v>
      </c>
      <c r="I658" s="359">
        <f t="shared" si="146"/>
        <v>0</v>
      </c>
      <c r="J658" s="360">
        <f t="shared" si="146"/>
        <v>0</v>
      </c>
      <c r="K658" s="36">
        <f t="shared" si="136"/>
        <v>1.1106855610877058</v>
      </c>
    </row>
    <row r="659" spans="1:11" ht="13.5" customHeight="1" thickBot="1">
      <c r="A659" s="44"/>
      <c r="B659" s="58"/>
      <c r="C659" s="51" t="s">
        <v>498</v>
      </c>
      <c r="D659" s="145"/>
      <c r="E659" s="345">
        <v>4000</v>
      </c>
      <c r="F659" s="465">
        <v>5000</v>
      </c>
      <c r="G659" s="400">
        <f>SUM(H659:J659)</f>
        <v>5000</v>
      </c>
      <c r="H659" s="465">
        <v>5000</v>
      </c>
      <c r="I659" s="348"/>
      <c r="J659" s="349"/>
      <c r="K659" s="36">
        <f t="shared" si="136"/>
        <v>1.25</v>
      </c>
    </row>
    <row r="660" spans="1:11" ht="13.5" thickBot="1">
      <c r="A660" s="44"/>
      <c r="B660" s="58"/>
      <c r="C660" s="51" t="s">
        <v>204</v>
      </c>
      <c r="D660" s="145"/>
      <c r="E660" s="345">
        <v>20000</v>
      </c>
      <c r="F660" s="371">
        <v>20000</v>
      </c>
      <c r="G660" s="400">
        <f>SUM(H660:J660)</f>
        <v>20000</v>
      </c>
      <c r="H660" s="371">
        <v>20000</v>
      </c>
      <c r="I660" s="346"/>
      <c r="J660" s="372"/>
      <c r="K660" s="36">
        <f t="shared" si="136"/>
        <v>1</v>
      </c>
    </row>
    <row r="661" spans="1:11" ht="13.5" thickBot="1">
      <c r="A661" s="44"/>
      <c r="B661" s="58"/>
      <c r="C661" s="51" t="s">
        <v>205</v>
      </c>
      <c r="D661" s="145"/>
      <c r="E661" s="345">
        <v>2110</v>
      </c>
      <c r="F661" s="371">
        <v>4000</v>
      </c>
      <c r="G661" s="400">
        <f>SUM(H661:J661)</f>
        <v>4000</v>
      </c>
      <c r="H661" s="371">
        <v>4000</v>
      </c>
      <c r="I661" s="346"/>
      <c r="J661" s="372"/>
      <c r="K661" s="36">
        <f t="shared" si="136"/>
        <v>1.8957345971563981</v>
      </c>
    </row>
    <row r="662" spans="1:11" ht="13.5" thickBot="1">
      <c r="A662" s="44"/>
      <c r="B662" s="58"/>
      <c r="C662" s="51" t="s">
        <v>404</v>
      </c>
      <c r="D662" s="145">
        <v>4430</v>
      </c>
      <c r="E662" s="345">
        <v>235000</v>
      </c>
      <c r="F662" s="371">
        <v>235000</v>
      </c>
      <c r="G662" s="371">
        <f>SUM(H662:J662)</f>
        <v>235000</v>
      </c>
      <c r="H662" s="371">
        <v>235000</v>
      </c>
      <c r="I662" s="346"/>
      <c r="J662" s="372"/>
      <c r="K662" s="36">
        <f t="shared" si="136"/>
        <v>1</v>
      </c>
    </row>
    <row r="663" spans="1:11" ht="23.25" customHeight="1" thickBot="1">
      <c r="A663" s="87">
        <v>921</v>
      </c>
      <c r="B663" s="31"/>
      <c r="C663" s="108" t="s">
        <v>206</v>
      </c>
      <c r="D663" s="37"/>
      <c r="E663" s="393">
        <f aca="true" t="shared" si="147" ref="E663:J663">SUM(E664+E667+E670+E673+E676+E681+E684)</f>
        <v>10041975</v>
      </c>
      <c r="F663" s="393">
        <f t="shared" si="147"/>
        <v>6203573</v>
      </c>
      <c r="G663" s="393">
        <f t="shared" si="147"/>
        <v>4275264</v>
      </c>
      <c r="H663" s="393">
        <f t="shared" si="147"/>
        <v>495200</v>
      </c>
      <c r="I663" s="393">
        <f t="shared" si="147"/>
        <v>3780064</v>
      </c>
      <c r="J663" s="394">
        <f t="shared" si="147"/>
        <v>0</v>
      </c>
      <c r="K663" s="36">
        <f t="shared" si="136"/>
        <v>0.4257393590404278</v>
      </c>
    </row>
    <row r="664" spans="1:11" ht="21" customHeight="1" thickBot="1">
      <c r="A664" s="88"/>
      <c r="B664" s="180">
        <v>92106</v>
      </c>
      <c r="C664" s="191" t="s">
        <v>282</v>
      </c>
      <c r="D664" s="198"/>
      <c r="E664" s="382">
        <f aca="true" t="shared" si="148" ref="E664:J664">SUM(E665:E666)</f>
        <v>870390</v>
      </c>
      <c r="F664" s="382">
        <f t="shared" si="148"/>
        <v>956737</v>
      </c>
      <c r="G664" s="382">
        <f t="shared" si="148"/>
        <v>574042</v>
      </c>
      <c r="H664" s="382">
        <f t="shared" si="148"/>
        <v>0</v>
      </c>
      <c r="I664" s="382">
        <f t="shared" si="148"/>
        <v>574042</v>
      </c>
      <c r="J664" s="382">
        <f t="shared" si="148"/>
        <v>0</v>
      </c>
      <c r="K664" s="36">
        <f t="shared" si="136"/>
        <v>0.6595227426785694</v>
      </c>
    </row>
    <row r="665" spans="1:11" ht="27" customHeight="1" thickBot="1">
      <c r="A665" s="88"/>
      <c r="B665" s="64"/>
      <c r="C665" s="238" t="s">
        <v>322</v>
      </c>
      <c r="D665" s="234">
        <v>2480</v>
      </c>
      <c r="E665" s="466">
        <v>860390</v>
      </c>
      <c r="F665" s="454">
        <v>956737</v>
      </c>
      <c r="G665" s="454">
        <f>SUM(H665:J665)</f>
        <v>574042</v>
      </c>
      <c r="H665" s="467"/>
      <c r="I665" s="388">
        <v>574042</v>
      </c>
      <c r="J665" s="468"/>
      <c r="K665" s="36">
        <f t="shared" si="136"/>
        <v>0.6671881356129197</v>
      </c>
    </row>
    <row r="666" spans="1:11" ht="52.5" customHeight="1" thickBot="1">
      <c r="A666" s="88"/>
      <c r="B666" s="64"/>
      <c r="C666" s="240" t="s">
        <v>45</v>
      </c>
      <c r="D666" s="207">
        <v>6220</v>
      </c>
      <c r="E666" s="469">
        <v>10000</v>
      </c>
      <c r="F666" s="415"/>
      <c r="G666" s="415"/>
      <c r="H666" s="391"/>
      <c r="I666" s="336"/>
      <c r="J666" s="470"/>
      <c r="K666" s="36">
        <f t="shared" si="136"/>
        <v>0</v>
      </c>
    </row>
    <row r="667" spans="1:11" ht="16.5" customHeight="1" thickBot="1">
      <c r="A667" s="85"/>
      <c r="B667" s="181">
        <v>92108</v>
      </c>
      <c r="C667" s="192" t="s">
        <v>207</v>
      </c>
      <c r="D667" s="199"/>
      <c r="E667" s="384">
        <f aca="true" t="shared" si="149" ref="E667:J667">SUM(E668:E669)</f>
        <v>859000</v>
      </c>
      <c r="F667" s="384">
        <f t="shared" si="149"/>
        <v>870000</v>
      </c>
      <c r="G667" s="384">
        <f>SUM(G668:G669)</f>
        <v>513000</v>
      </c>
      <c r="H667" s="384">
        <f t="shared" si="149"/>
        <v>0</v>
      </c>
      <c r="I667" s="384">
        <f t="shared" si="149"/>
        <v>513000</v>
      </c>
      <c r="J667" s="385">
        <f t="shared" si="149"/>
        <v>0</v>
      </c>
      <c r="K667" s="36">
        <f t="shared" si="136"/>
        <v>0.5972060535506403</v>
      </c>
    </row>
    <row r="668" spans="1:11" ht="29.25" customHeight="1" thickBot="1">
      <c r="A668" s="85"/>
      <c r="B668" s="64"/>
      <c r="C668" s="99" t="s">
        <v>322</v>
      </c>
      <c r="D668" s="211">
        <v>2480</v>
      </c>
      <c r="E668" s="396">
        <v>839000</v>
      </c>
      <c r="F668" s="378">
        <v>855000</v>
      </c>
      <c r="G668" s="378">
        <f>SUM(H668:J668)</f>
        <v>513000</v>
      </c>
      <c r="H668" s="378"/>
      <c r="I668" s="341">
        <v>513000</v>
      </c>
      <c r="J668" s="377"/>
      <c r="K668" s="36">
        <f t="shared" si="136"/>
        <v>0.6114421930870083</v>
      </c>
    </row>
    <row r="669" spans="1:11" ht="48.75" thickBot="1">
      <c r="A669" s="44"/>
      <c r="B669" s="58"/>
      <c r="C669" s="240" t="s">
        <v>45</v>
      </c>
      <c r="D669" s="207">
        <v>6220</v>
      </c>
      <c r="E669" s="361">
        <v>20000</v>
      </c>
      <c r="F669" s="408">
        <v>15000</v>
      </c>
      <c r="G669" s="471">
        <f aca="true" t="shared" si="150" ref="G669:G696">SUM(H669:J669)</f>
        <v>0</v>
      </c>
      <c r="H669" s="408"/>
      <c r="I669" s="364"/>
      <c r="J669" s="409"/>
      <c r="K669" s="36">
        <f t="shared" si="136"/>
        <v>0</v>
      </c>
    </row>
    <row r="670" spans="1:11" ht="16.5" customHeight="1" thickBot="1">
      <c r="A670" s="44"/>
      <c r="B670" s="181">
        <v>92109</v>
      </c>
      <c r="C670" s="192" t="s">
        <v>208</v>
      </c>
      <c r="D670" s="199"/>
      <c r="E670" s="384">
        <f aca="true" t="shared" si="151" ref="E670:J670">SUM(E671:E672)</f>
        <v>840000</v>
      </c>
      <c r="F670" s="384">
        <f t="shared" si="151"/>
        <v>892500</v>
      </c>
      <c r="G670" s="384">
        <f>SUM(G671:G672)</f>
        <v>856000</v>
      </c>
      <c r="H670" s="384">
        <f t="shared" si="151"/>
        <v>0</v>
      </c>
      <c r="I670" s="384">
        <f t="shared" si="151"/>
        <v>856000</v>
      </c>
      <c r="J670" s="385">
        <f t="shared" si="151"/>
        <v>0</v>
      </c>
      <c r="K670" s="36">
        <f t="shared" si="136"/>
        <v>1.019047619047619</v>
      </c>
    </row>
    <row r="671" spans="1:11" ht="27.75" customHeight="1" thickBot="1">
      <c r="A671" s="44"/>
      <c r="B671" s="64"/>
      <c r="C671" s="99" t="s">
        <v>322</v>
      </c>
      <c r="D671" s="211">
        <v>2480</v>
      </c>
      <c r="E671" s="396">
        <v>840000</v>
      </c>
      <c r="F671" s="378">
        <v>862500</v>
      </c>
      <c r="G671" s="378">
        <f t="shared" si="150"/>
        <v>856000</v>
      </c>
      <c r="H671" s="378"/>
      <c r="I671" s="341">
        <v>856000</v>
      </c>
      <c r="J671" s="377"/>
      <c r="K671" s="36">
        <f t="shared" si="136"/>
        <v>1.019047619047619</v>
      </c>
    </row>
    <row r="672" spans="1:11" ht="48.75" thickBot="1">
      <c r="A672" s="44"/>
      <c r="B672" s="58"/>
      <c r="C672" s="240" t="s">
        <v>45</v>
      </c>
      <c r="D672" s="207">
        <v>6220</v>
      </c>
      <c r="E672" s="361"/>
      <c r="F672" s="408">
        <v>30000</v>
      </c>
      <c r="G672" s="471">
        <f t="shared" si="150"/>
        <v>0</v>
      </c>
      <c r="H672" s="408"/>
      <c r="I672" s="364"/>
      <c r="J672" s="409"/>
      <c r="K672" s="36"/>
    </row>
    <row r="673" spans="1:11" ht="16.5" customHeight="1" thickBot="1">
      <c r="A673" s="44"/>
      <c r="B673" s="181" t="s">
        <v>2</v>
      </c>
      <c r="C673" s="192" t="s">
        <v>209</v>
      </c>
      <c r="D673" s="199"/>
      <c r="E673" s="384">
        <f aca="true" t="shared" si="152" ref="E673:J673">SUM(E674:E675)</f>
        <v>1348000</v>
      </c>
      <c r="F673" s="384">
        <f t="shared" si="152"/>
        <v>1409800</v>
      </c>
      <c r="G673" s="384">
        <f>SUM(G674:G675)</f>
        <v>815880</v>
      </c>
      <c r="H673" s="384">
        <f t="shared" si="152"/>
        <v>0</v>
      </c>
      <c r="I673" s="384">
        <f t="shared" si="152"/>
        <v>815880</v>
      </c>
      <c r="J673" s="385">
        <f t="shared" si="152"/>
        <v>0</v>
      </c>
      <c r="K673" s="36">
        <f t="shared" si="136"/>
        <v>0.6052522255192878</v>
      </c>
    </row>
    <row r="674" spans="1:11" ht="28.5" customHeight="1" thickBot="1">
      <c r="A674" s="44"/>
      <c r="B674" s="64"/>
      <c r="C674" s="236" t="s">
        <v>322</v>
      </c>
      <c r="D674" s="218">
        <v>2480</v>
      </c>
      <c r="E674" s="469">
        <v>1331000</v>
      </c>
      <c r="F674" s="471">
        <v>1359800</v>
      </c>
      <c r="G674" s="471">
        <f t="shared" si="150"/>
        <v>815880</v>
      </c>
      <c r="H674" s="471"/>
      <c r="I674" s="335">
        <v>815880</v>
      </c>
      <c r="J674" s="470"/>
      <c r="K674" s="36">
        <f t="shared" si="136"/>
        <v>0.6129827197595793</v>
      </c>
    </row>
    <row r="675" spans="1:11" ht="52.5" customHeight="1" thickBot="1">
      <c r="A675" s="44"/>
      <c r="B675" s="64"/>
      <c r="C675" s="250" t="s">
        <v>45</v>
      </c>
      <c r="D675" s="233">
        <v>6220</v>
      </c>
      <c r="E675" s="472">
        <v>17000</v>
      </c>
      <c r="F675" s="473">
        <v>50000</v>
      </c>
      <c r="G675" s="473">
        <f t="shared" si="150"/>
        <v>0</v>
      </c>
      <c r="H675" s="473"/>
      <c r="I675" s="474"/>
      <c r="J675" s="475"/>
      <c r="K675" s="36">
        <f t="shared" si="136"/>
        <v>0</v>
      </c>
    </row>
    <row r="676" spans="1:11" ht="16.5" customHeight="1" thickBot="1">
      <c r="A676" s="44"/>
      <c r="B676" s="181">
        <v>92118</v>
      </c>
      <c r="C676" s="191" t="s">
        <v>210</v>
      </c>
      <c r="D676" s="198"/>
      <c r="E676" s="382">
        <f aca="true" t="shared" si="153" ref="E676:J676">SUM(E677:E680)</f>
        <v>1252371</v>
      </c>
      <c r="F676" s="382">
        <f>SUM(F677:F680)</f>
        <v>1332986</v>
      </c>
      <c r="G676" s="382">
        <f>SUM(G677:G680)</f>
        <v>879792</v>
      </c>
      <c r="H676" s="382">
        <f t="shared" si="153"/>
        <v>200000</v>
      </c>
      <c r="I676" s="382">
        <f t="shared" si="153"/>
        <v>679792</v>
      </c>
      <c r="J676" s="383">
        <f t="shared" si="153"/>
        <v>0</v>
      </c>
      <c r="K676" s="36">
        <f t="shared" si="136"/>
        <v>0.7025010959212565</v>
      </c>
    </row>
    <row r="677" spans="1:11" ht="26.25" customHeight="1" thickBot="1">
      <c r="A677" s="44"/>
      <c r="B677" s="64"/>
      <c r="C677" s="238" t="s">
        <v>322</v>
      </c>
      <c r="D677" s="234">
        <v>2480</v>
      </c>
      <c r="E677" s="466">
        <v>1112371</v>
      </c>
      <c r="F677" s="467">
        <v>1132986</v>
      </c>
      <c r="G677" s="502">
        <f t="shared" si="150"/>
        <v>679792</v>
      </c>
      <c r="H677" s="467"/>
      <c r="I677" s="388">
        <v>679792</v>
      </c>
      <c r="J677" s="476"/>
      <c r="K677" s="36">
        <f t="shared" si="136"/>
        <v>0.6111198512007235</v>
      </c>
    </row>
    <row r="678" spans="1:11" ht="51" customHeight="1" thickBot="1">
      <c r="A678" s="44"/>
      <c r="B678" s="64"/>
      <c r="C678" s="240" t="s">
        <v>45</v>
      </c>
      <c r="D678" s="207">
        <v>6220</v>
      </c>
      <c r="E678" s="500">
        <v>40000</v>
      </c>
      <c r="F678" s="501"/>
      <c r="G678" s="482">
        <f t="shared" si="150"/>
        <v>0</v>
      </c>
      <c r="H678" s="501"/>
      <c r="I678" s="365"/>
      <c r="J678" s="501"/>
      <c r="K678" s="36">
        <f t="shared" si="136"/>
        <v>0</v>
      </c>
    </row>
    <row r="679" spans="1:11" ht="32.25" customHeight="1" thickBot="1">
      <c r="A679" s="44"/>
      <c r="B679" s="64"/>
      <c r="C679" s="48" t="s">
        <v>471</v>
      </c>
      <c r="D679" s="145">
        <v>6050</v>
      </c>
      <c r="E679" s="477"/>
      <c r="F679" s="482">
        <v>200000</v>
      </c>
      <c r="G679" s="482">
        <f t="shared" si="150"/>
        <v>200000</v>
      </c>
      <c r="H679" s="482">
        <v>200000</v>
      </c>
      <c r="I679" s="356"/>
      <c r="J679" s="478"/>
      <c r="K679" s="36"/>
    </row>
    <row r="680" spans="1:11" ht="26.25" customHeight="1" thickBot="1">
      <c r="A680" s="44"/>
      <c r="B680" s="64"/>
      <c r="C680" s="236" t="s">
        <v>103</v>
      </c>
      <c r="D680" s="218">
        <v>6050</v>
      </c>
      <c r="E680" s="469">
        <v>100000</v>
      </c>
      <c r="F680" s="391"/>
      <c r="G680" s="378">
        <f t="shared" si="150"/>
        <v>0</v>
      </c>
      <c r="H680" s="391"/>
      <c r="I680" s="336"/>
      <c r="J680" s="470"/>
      <c r="K680" s="36">
        <f t="shared" si="136"/>
        <v>0</v>
      </c>
    </row>
    <row r="681" spans="1:11" ht="16.5" customHeight="1" thickBot="1">
      <c r="A681" s="44"/>
      <c r="B681" s="181">
        <v>92120</v>
      </c>
      <c r="C681" s="192" t="s">
        <v>188</v>
      </c>
      <c r="D681" s="199"/>
      <c r="E681" s="384">
        <f aca="true" t="shared" si="154" ref="E681:J681">SUM(E682:E683)</f>
        <v>195000</v>
      </c>
      <c r="F681" s="384">
        <f t="shared" si="154"/>
        <v>550000</v>
      </c>
      <c r="G681" s="384">
        <f t="shared" si="154"/>
        <v>550000</v>
      </c>
      <c r="H681" s="384">
        <f t="shared" si="154"/>
        <v>250000</v>
      </c>
      <c r="I681" s="384">
        <f t="shared" si="154"/>
        <v>300000</v>
      </c>
      <c r="J681" s="384">
        <f t="shared" si="154"/>
        <v>0</v>
      </c>
      <c r="K681" s="36">
        <f t="shared" si="136"/>
        <v>2.8205128205128207</v>
      </c>
    </row>
    <row r="682" spans="1:11" ht="36.75" thickBot="1">
      <c r="A682" s="79"/>
      <c r="B682" s="68"/>
      <c r="C682" s="238" t="s">
        <v>321</v>
      </c>
      <c r="D682" s="234">
        <v>6230</v>
      </c>
      <c r="E682" s="456">
        <v>195000</v>
      </c>
      <c r="F682" s="454">
        <v>300000</v>
      </c>
      <c r="G682" s="467">
        <f t="shared" si="150"/>
        <v>300000</v>
      </c>
      <c r="H682" s="388"/>
      <c r="I682" s="388">
        <v>300000</v>
      </c>
      <c r="J682" s="413"/>
      <c r="K682" s="36">
        <f t="shared" si="136"/>
        <v>1.5384615384615385</v>
      </c>
    </row>
    <row r="683" spans="1:11" ht="13.5" thickBot="1">
      <c r="A683" s="79"/>
      <c r="B683" s="68"/>
      <c r="C683" s="236" t="s">
        <v>472</v>
      </c>
      <c r="D683" s="218">
        <v>6050</v>
      </c>
      <c r="E683" s="419"/>
      <c r="F683" s="411">
        <v>250000</v>
      </c>
      <c r="G683" s="471">
        <f t="shared" si="150"/>
        <v>250000</v>
      </c>
      <c r="H683" s="335">
        <v>250000</v>
      </c>
      <c r="I683" s="335"/>
      <c r="J683" s="337"/>
      <c r="K683" s="36"/>
    </row>
    <row r="684" spans="1:11" ht="16.5" customHeight="1" thickBot="1">
      <c r="A684" s="85"/>
      <c r="B684" s="181">
        <v>92195</v>
      </c>
      <c r="C684" s="192" t="s">
        <v>90</v>
      </c>
      <c r="D684" s="199"/>
      <c r="E684" s="384">
        <f aca="true" t="shared" si="155" ref="E684:J684">SUM(E685:E696)</f>
        <v>4677214</v>
      </c>
      <c r="F684" s="384">
        <f t="shared" si="155"/>
        <v>191550</v>
      </c>
      <c r="G684" s="384">
        <f t="shared" si="155"/>
        <v>86550</v>
      </c>
      <c r="H684" s="384">
        <f t="shared" si="155"/>
        <v>45200</v>
      </c>
      <c r="I684" s="384">
        <f t="shared" si="155"/>
        <v>41350</v>
      </c>
      <c r="J684" s="384">
        <f t="shared" si="155"/>
        <v>0</v>
      </c>
      <c r="K684" s="36">
        <f t="shared" si="136"/>
        <v>0.018504605519439565</v>
      </c>
    </row>
    <row r="685" spans="1:11" ht="36.75" thickBot="1">
      <c r="A685" s="79"/>
      <c r="B685" s="58"/>
      <c r="C685" s="99" t="s">
        <v>347</v>
      </c>
      <c r="D685" s="215">
        <v>2820</v>
      </c>
      <c r="E685" s="340">
        <v>22500</v>
      </c>
      <c r="F685" s="479">
        <v>47000</v>
      </c>
      <c r="G685" s="448">
        <f t="shared" si="150"/>
        <v>23000</v>
      </c>
      <c r="H685" s="479"/>
      <c r="I685" s="479">
        <v>23000</v>
      </c>
      <c r="J685" s="480"/>
      <c r="K685" s="36">
        <f t="shared" si="136"/>
        <v>1.0222222222222221</v>
      </c>
    </row>
    <row r="686" spans="1:11" ht="24.75" thickBot="1">
      <c r="A686" s="44"/>
      <c r="B686" s="58"/>
      <c r="C686" s="95" t="s">
        <v>384</v>
      </c>
      <c r="D686" s="216">
        <v>2620</v>
      </c>
      <c r="E686" s="345">
        <v>10300</v>
      </c>
      <c r="F686" s="398">
        <v>91500</v>
      </c>
      <c r="G686" s="448">
        <f t="shared" si="150"/>
        <v>10500</v>
      </c>
      <c r="H686" s="398">
        <v>0</v>
      </c>
      <c r="I686" s="398">
        <v>10500</v>
      </c>
      <c r="J686" s="481">
        <v>0</v>
      </c>
      <c r="K686" s="36">
        <f t="shared" si="136"/>
        <v>1.0194174757281553</v>
      </c>
    </row>
    <row r="687" spans="1:11" ht="13.5" thickBot="1">
      <c r="A687" s="44"/>
      <c r="B687" s="58"/>
      <c r="C687" s="97" t="s">
        <v>320</v>
      </c>
      <c r="D687" s="145">
        <v>4300</v>
      </c>
      <c r="E687" s="345">
        <v>6000</v>
      </c>
      <c r="F687" s="371">
        <v>6500</v>
      </c>
      <c r="G687" s="378">
        <f>SUM(H687:J687)</f>
        <v>6500</v>
      </c>
      <c r="H687" s="371">
        <v>6500</v>
      </c>
      <c r="I687" s="356"/>
      <c r="J687" s="372"/>
      <c r="K687" s="36">
        <f t="shared" si="136"/>
        <v>1.0833333333333333</v>
      </c>
    </row>
    <row r="688" spans="1:11" ht="24.75" thickBot="1">
      <c r="A688" s="44"/>
      <c r="B688" s="58"/>
      <c r="C688" s="97" t="s">
        <v>462</v>
      </c>
      <c r="D688" s="145">
        <v>4300</v>
      </c>
      <c r="E688" s="345">
        <v>7700</v>
      </c>
      <c r="F688" s="371">
        <v>7850</v>
      </c>
      <c r="G688" s="378">
        <f t="shared" si="150"/>
        <v>7850</v>
      </c>
      <c r="H688" s="371">
        <v>7850</v>
      </c>
      <c r="I688" s="356"/>
      <c r="J688" s="372"/>
      <c r="K688" s="36">
        <f t="shared" si="136"/>
        <v>1.0194805194805194</v>
      </c>
    </row>
    <row r="689" spans="1:11" ht="24.75" thickBot="1">
      <c r="A689" s="44"/>
      <c r="B689" s="58"/>
      <c r="C689" s="97" t="s">
        <v>322</v>
      </c>
      <c r="D689" s="145">
        <v>2480</v>
      </c>
      <c r="E689" s="345">
        <v>7700</v>
      </c>
      <c r="F689" s="371">
        <v>7850</v>
      </c>
      <c r="G689" s="378">
        <f t="shared" si="150"/>
        <v>7850</v>
      </c>
      <c r="H689" s="371"/>
      <c r="I689" s="356">
        <v>7850</v>
      </c>
      <c r="J689" s="372"/>
      <c r="K689" s="36">
        <f t="shared" si="136"/>
        <v>1.0194805194805194</v>
      </c>
    </row>
    <row r="690" spans="1:11" ht="13.5" thickBot="1">
      <c r="A690" s="44"/>
      <c r="B690" s="58"/>
      <c r="C690" s="51" t="s">
        <v>317</v>
      </c>
      <c r="D690" s="145">
        <v>4530</v>
      </c>
      <c r="E690" s="345">
        <v>1000</v>
      </c>
      <c r="F690" s="371">
        <v>1000</v>
      </c>
      <c r="G690" s="378">
        <f t="shared" si="150"/>
        <v>1000</v>
      </c>
      <c r="H690" s="371">
        <v>1000</v>
      </c>
      <c r="I690" s="356"/>
      <c r="J690" s="372"/>
      <c r="K690" s="36">
        <f t="shared" si="136"/>
        <v>1</v>
      </c>
    </row>
    <row r="691" spans="1:11" ht="13.5" thickBot="1">
      <c r="A691" s="44"/>
      <c r="B691" s="58"/>
      <c r="C691" s="51" t="s">
        <v>13</v>
      </c>
      <c r="D691" s="145">
        <v>3020</v>
      </c>
      <c r="E691" s="345">
        <v>7700</v>
      </c>
      <c r="F691" s="371">
        <v>7850</v>
      </c>
      <c r="G691" s="378">
        <f t="shared" si="150"/>
        <v>7850</v>
      </c>
      <c r="H691" s="371">
        <v>7850</v>
      </c>
      <c r="I691" s="356"/>
      <c r="J691" s="372"/>
      <c r="K691" s="36">
        <f t="shared" si="136"/>
        <v>1.0194805194805194</v>
      </c>
    </row>
    <row r="692" spans="1:11" ht="13.5" thickBot="1">
      <c r="A692" s="44"/>
      <c r="B692" s="58"/>
      <c r="C692" s="51" t="s">
        <v>117</v>
      </c>
      <c r="D692" s="145">
        <v>4210</v>
      </c>
      <c r="E692" s="345">
        <v>6000</v>
      </c>
      <c r="F692" s="371">
        <v>6000</v>
      </c>
      <c r="G692" s="378">
        <f t="shared" si="150"/>
        <v>6000</v>
      </c>
      <c r="H692" s="371">
        <v>6000</v>
      </c>
      <c r="I692" s="356"/>
      <c r="J692" s="372"/>
      <c r="K692" s="36">
        <f t="shared" si="136"/>
        <v>1</v>
      </c>
    </row>
    <row r="693" spans="1:11" ht="13.5" thickBot="1">
      <c r="A693" s="44"/>
      <c r="B693" s="58"/>
      <c r="C693" s="51" t="s">
        <v>403</v>
      </c>
      <c r="D693" s="145">
        <v>4300</v>
      </c>
      <c r="E693" s="345">
        <v>15500</v>
      </c>
      <c r="F693" s="371">
        <v>16000</v>
      </c>
      <c r="G693" s="482">
        <f t="shared" si="150"/>
        <v>16000</v>
      </c>
      <c r="H693" s="371">
        <v>16000</v>
      </c>
      <c r="I693" s="356"/>
      <c r="J693" s="373"/>
      <c r="K693" s="36">
        <f aca="true" t="shared" si="156" ref="K693:K713">G693/E693</f>
        <v>1.032258064516129</v>
      </c>
    </row>
    <row r="694" spans="1:11" ht="13.5" thickBot="1">
      <c r="A694" s="44"/>
      <c r="B694" s="58"/>
      <c r="C694" s="97" t="s">
        <v>97</v>
      </c>
      <c r="D694" s="145">
        <v>6058</v>
      </c>
      <c r="E694" s="340">
        <v>2851722</v>
      </c>
      <c r="F694" s="400"/>
      <c r="G694" s="482">
        <f t="shared" si="150"/>
        <v>0</v>
      </c>
      <c r="H694" s="400"/>
      <c r="I694" s="341"/>
      <c r="J694" s="403"/>
      <c r="K694" s="36">
        <f t="shared" si="156"/>
        <v>0</v>
      </c>
    </row>
    <row r="695" spans="1:11" ht="13.5" thickBot="1">
      <c r="A695" s="44"/>
      <c r="B695" s="58"/>
      <c r="C695" s="97" t="s">
        <v>97</v>
      </c>
      <c r="D695" s="145">
        <v>6059</v>
      </c>
      <c r="E695" s="345">
        <v>1736092</v>
      </c>
      <c r="F695" s="371"/>
      <c r="G695" s="482">
        <f t="shared" si="150"/>
        <v>0</v>
      </c>
      <c r="H695" s="371"/>
      <c r="I695" s="356"/>
      <c r="J695" s="373"/>
      <c r="K695" s="36">
        <f t="shared" si="156"/>
        <v>0</v>
      </c>
    </row>
    <row r="696" spans="1:11" ht="13.5" thickBot="1">
      <c r="A696" s="44"/>
      <c r="B696" s="58"/>
      <c r="C696" s="114" t="s">
        <v>428</v>
      </c>
      <c r="D696" s="80">
        <v>6060</v>
      </c>
      <c r="E696" s="330">
        <v>5000</v>
      </c>
      <c r="F696" s="411"/>
      <c r="G696" s="482">
        <f t="shared" si="150"/>
        <v>0</v>
      </c>
      <c r="H696" s="411"/>
      <c r="I696" s="335"/>
      <c r="J696" s="392"/>
      <c r="K696" s="36">
        <f t="shared" si="156"/>
        <v>0</v>
      </c>
    </row>
    <row r="697" spans="1:11" ht="24" customHeight="1" thickBot="1">
      <c r="A697" s="87">
        <v>926</v>
      </c>
      <c r="B697" s="31"/>
      <c r="C697" s="108" t="s">
        <v>212</v>
      </c>
      <c r="D697" s="147"/>
      <c r="E697" s="393">
        <f aca="true" t="shared" si="157" ref="E697:J697">SUM(E698+E700)</f>
        <v>4004630</v>
      </c>
      <c r="F697" s="393">
        <f t="shared" si="157"/>
        <v>6577040</v>
      </c>
      <c r="G697" s="393">
        <f t="shared" si="157"/>
        <v>6577040</v>
      </c>
      <c r="H697" s="393">
        <f t="shared" si="157"/>
        <v>3189660</v>
      </c>
      <c r="I697" s="393">
        <f t="shared" si="157"/>
        <v>3387380</v>
      </c>
      <c r="J697" s="394">
        <f t="shared" si="157"/>
        <v>0</v>
      </c>
      <c r="K697" s="36">
        <f t="shared" si="156"/>
        <v>1.642358969492812</v>
      </c>
    </row>
    <row r="698" spans="1:11" ht="18.75" customHeight="1" thickBot="1">
      <c r="A698" s="88"/>
      <c r="B698" s="180">
        <v>92605</v>
      </c>
      <c r="C698" s="191" t="s">
        <v>14</v>
      </c>
      <c r="D698" s="198"/>
      <c r="E698" s="382">
        <f aca="true" t="shared" si="158" ref="E698:J698">SUM(E699:E699)</f>
        <v>300000</v>
      </c>
      <c r="F698" s="382">
        <f t="shared" si="158"/>
        <v>350000</v>
      </c>
      <c r="G698" s="382">
        <f t="shared" si="158"/>
        <v>350000</v>
      </c>
      <c r="H698" s="382">
        <f t="shared" si="158"/>
        <v>0</v>
      </c>
      <c r="I698" s="382">
        <f t="shared" si="158"/>
        <v>350000</v>
      </c>
      <c r="J698" s="383">
        <f t="shared" si="158"/>
        <v>0</v>
      </c>
      <c r="K698" s="36">
        <f t="shared" si="156"/>
        <v>1.1666666666666667</v>
      </c>
    </row>
    <row r="699" spans="1:11" ht="37.5" customHeight="1" thickBot="1">
      <c r="A699" s="79"/>
      <c r="B699" s="58"/>
      <c r="C699" s="99" t="s">
        <v>347</v>
      </c>
      <c r="D699" s="215">
        <v>2820</v>
      </c>
      <c r="E699" s="340">
        <v>300000</v>
      </c>
      <c r="F699" s="479">
        <v>350000</v>
      </c>
      <c r="G699" s="448">
        <f>SUM(H699:J699)</f>
        <v>350000</v>
      </c>
      <c r="H699" s="479"/>
      <c r="I699" s="369">
        <v>350000</v>
      </c>
      <c r="J699" s="480"/>
      <c r="K699" s="36">
        <f t="shared" si="156"/>
        <v>1.1666666666666667</v>
      </c>
    </row>
    <row r="700" spans="1:11" ht="27" customHeight="1" thickBot="1">
      <c r="A700" s="44"/>
      <c r="B700" s="181">
        <v>92695</v>
      </c>
      <c r="C700" s="192" t="s">
        <v>90</v>
      </c>
      <c r="D700" s="199"/>
      <c r="E700" s="384">
        <f aca="true" t="shared" si="159" ref="E700:J700">SUM(E702:E712)</f>
        <v>3704630</v>
      </c>
      <c r="F700" s="384">
        <f>SUM(F702:F712)</f>
        <v>6227040</v>
      </c>
      <c r="G700" s="384">
        <f t="shared" si="159"/>
        <v>6227040</v>
      </c>
      <c r="H700" s="384">
        <f>SUM(H702:H712)</f>
        <v>3189660</v>
      </c>
      <c r="I700" s="384">
        <f>SUM(I702:I712)</f>
        <v>3037380</v>
      </c>
      <c r="J700" s="385">
        <f t="shared" si="159"/>
        <v>0</v>
      </c>
      <c r="K700" s="36">
        <f t="shared" si="156"/>
        <v>1.6808804118090066</v>
      </c>
    </row>
    <row r="701" spans="1:11" ht="36.75" thickBot="1">
      <c r="A701" s="79"/>
      <c r="B701" s="68"/>
      <c r="C701" s="99" t="s">
        <v>347</v>
      </c>
      <c r="D701" s="227">
        <v>2820</v>
      </c>
      <c r="E701" s="483">
        <f aca="true" t="shared" si="160" ref="E701:J701">SUM(E702:E703)</f>
        <v>208000</v>
      </c>
      <c r="F701" s="483">
        <f>SUM(F702:F703)</f>
        <v>287000</v>
      </c>
      <c r="G701" s="483">
        <f t="shared" si="160"/>
        <v>287000</v>
      </c>
      <c r="H701" s="483">
        <f t="shared" si="160"/>
        <v>0</v>
      </c>
      <c r="I701" s="483">
        <f t="shared" si="160"/>
        <v>287000</v>
      </c>
      <c r="J701" s="483">
        <f t="shared" si="160"/>
        <v>0</v>
      </c>
      <c r="K701" s="36">
        <f t="shared" si="156"/>
        <v>1.3798076923076923</v>
      </c>
    </row>
    <row r="702" spans="1:11" ht="15" customHeight="1" thickBot="1">
      <c r="A702" s="85"/>
      <c r="B702" s="58"/>
      <c r="C702" s="51" t="s">
        <v>213</v>
      </c>
      <c r="D702" s="145"/>
      <c r="E702" s="345">
        <v>172000</v>
      </c>
      <c r="F702" s="371">
        <v>250000</v>
      </c>
      <c r="G702" s="378">
        <f aca="true" t="shared" si="161" ref="G702:G712">SUM(H702:J702)</f>
        <v>250000</v>
      </c>
      <c r="H702" s="371"/>
      <c r="I702" s="356">
        <v>250000</v>
      </c>
      <c r="J702" s="372"/>
      <c r="K702" s="36">
        <f t="shared" si="156"/>
        <v>1.4534883720930232</v>
      </c>
    </row>
    <row r="703" spans="1:11" ht="13.5" customHeight="1" thickBot="1">
      <c r="A703" s="44"/>
      <c r="B703" s="58"/>
      <c r="C703" s="51" t="s">
        <v>214</v>
      </c>
      <c r="D703" s="145"/>
      <c r="E703" s="345">
        <v>36000</v>
      </c>
      <c r="F703" s="371">
        <v>37000</v>
      </c>
      <c r="G703" s="378">
        <f t="shared" si="161"/>
        <v>37000</v>
      </c>
      <c r="H703" s="371"/>
      <c r="I703" s="356">
        <v>37000</v>
      </c>
      <c r="J703" s="372"/>
      <c r="K703" s="36">
        <f t="shared" si="156"/>
        <v>1.0277777777777777</v>
      </c>
    </row>
    <row r="704" spans="1:11" ht="24.75" customHeight="1" thickBot="1">
      <c r="A704" s="44"/>
      <c r="B704" s="58"/>
      <c r="C704" s="97" t="s">
        <v>1</v>
      </c>
      <c r="D704" s="145">
        <v>6050</v>
      </c>
      <c r="E704" s="345">
        <v>2610000</v>
      </c>
      <c r="F704" s="484">
        <v>4000000</v>
      </c>
      <c r="G704" s="378">
        <f>SUM(H704:J704)</f>
        <v>4000000</v>
      </c>
      <c r="H704" s="484">
        <v>2000000</v>
      </c>
      <c r="I704" s="484">
        <v>2000000</v>
      </c>
      <c r="J704" s="485"/>
      <c r="K704" s="36">
        <f t="shared" si="156"/>
        <v>1.5325670498084292</v>
      </c>
    </row>
    <row r="705" spans="1:11" ht="24.75" customHeight="1" thickBot="1">
      <c r="A705" s="44"/>
      <c r="B705" s="58"/>
      <c r="C705" s="97" t="s">
        <v>381</v>
      </c>
      <c r="D705" s="145">
        <v>6050</v>
      </c>
      <c r="E705" s="345">
        <v>850380</v>
      </c>
      <c r="F705" s="484">
        <v>850380</v>
      </c>
      <c r="G705" s="378">
        <f t="shared" si="161"/>
        <v>850380</v>
      </c>
      <c r="H705" s="484">
        <v>100000</v>
      </c>
      <c r="I705" s="484">
        <v>750380</v>
      </c>
      <c r="J705" s="485"/>
      <c r="K705" s="36">
        <f t="shared" si="156"/>
        <v>1</v>
      </c>
    </row>
    <row r="706" spans="1:11" ht="15" customHeight="1" thickBot="1">
      <c r="A706" s="44"/>
      <c r="B706" s="58"/>
      <c r="C706" s="97" t="s">
        <v>473</v>
      </c>
      <c r="D706" s="145"/>
      <c r="E706" s="345"/>
      <c r="F706" s="484">
        <v>1000000</v>
      </c>
      <c r="G706" s="378">
        <f t="shared" si="161"/>
        <v>1000000</v>
      </c>
      <c r="H706" s="484">
        <v>1000000</v>
      </c>
      <c r="I706" s="484"/>
      <c r="J706" s="485"/>
      <c r="K706" s="36"/>
    </row>
    <row r="707" spans="1:11" ht="15" customHeight="1" thickBot="1">
      <c r="A707" s="44"/>
      <c r="B707" s="58"/>
      <c r="C707" s="97" t="s">
        <v>475</v>
      </c>
      <c r="D707" s="145">
        <v>6060</v>
      </c>
      <c r="E707" s="345"/>
      <c r="F707" s="484">
        <v>68710</v>
      </c>
      <c r="G707" s="378">
        <f t="shared" si="161"/>
        <v>68710</v>
      </c>
      <c r="H707" s="484">
        <v>68710</v>
      </c>
      <c r="I707" s="484"/>
      <c r="J707" s="485"/>
      <c r="K707" s="36"/>
    </row>
    <row r="708" spans="1:11" ht="13.5" customHeight="1" thickBot="1">
      <c r="A708" s="44"/>
      <c r="B708" s="58"/>
      <c r="C708" s="97" t="s">
        <v>298</v>
      </c>
      <c r="D708" s="145">
        <v>4170</v>
      </c>
      <c r="E708" s="345">
        <v>1650</v>
      </c>
      <c r="F708" s="484"/>
      <c r="G708" s="378"/>
      <c r="H708" s="484"/>
      <c r="I708" s="484"/>
      <c r="J708" s="485"/>
      <c r="K708" s="36">
        <f t="shared" si="156"/>
        <v>0</v>
      </c>
    </row>
    <row r="709" spans="1:11" ht="13.5" customHeight="1" thickBot="1">
      <c r="A709" s="44"/>
      <c r="B709" s="58"/>
      <c r="C709" s="51" t="s">
        <v>429</v>
      </c>
      <c r="D709" s="145">
        <v>3040</v>
      </c>
      <c r="E709" s="345">
        <v>18250</v>
      </c>
      <c r="F709" s="371">
        <v>7000</v>
      </c>
      <c r="G709" s="378">
        <f t="shared" si="161"/>
        <v>7000</v>
      </c>
      <c r="H709" s="371">
        <v>7000</v>
      </c>
      <c r="I709" s="356"/>
      <c r="J709" s="372"/>
      <c r="K709" s="36">
        <f t="shared" si="156"/>
        <v>0.3835616438356164</v>
      </c>
    </row>
    <row r="710" spans="1:11" ht="13.5" customHeight="1" thickBot="1">
      <c r="A710" s="44"/>
      <c r="B710" s="58"/>
      <c r="C710" s="51" t="s">
        <v>117</v>
      </c>
      <c r="D710" s="145">
        <v>4210</v>
      </c>
      <c r="E710" s="345">
        <v>5350</v>
      </c>
      <c r="F710" s="371">
        <v>7000</v>
      </c>
      <c r="G710" s="378">
        <f t="shared" si="161"/>
        <v>7000</v>
      </c>
      <c r="H710" s="371">
        <v>7000</v>
      </c>
      <c r="I710" s="356"/>
      <c r="J710" s="372"/>
      <c r="K710" s="36">
        <f t="shared" si="156"/>
        <v>1.308411214953271</v>
      </c>
    </row>
    <row r="711" spans="1:11" ht="13.5" customHeight="1" thickBot="1">
      <c r="A711" s="44"/>
      <c r="B711" s="58"/>
      <c r="C711" s="51" t="s">
        <v>83</v>
      </c>
      <c r="D711" s="145">
        <v>4300</v>
      </c>
      <c r="E711" s="345">
        <v>9500</v>
      </c>
      <c r="F711" s="371">
        <v>6650</v>
      </c>
      <c r="G711" s="378">
        <f t="shared" si="161"/>
        <v>6650</v>
      </c>
      <c r="H711" s="371">
        <v>6650</v>
      </c>
      <c r="I711" s="356"/>
      <c r="J711" s="372"/>
      <c r="K711" s="36">
        <f t="shared" si="156"/>
        <v>0.7</v>
      </c>
    </row>
    <row r="712" spans="1:11" ht="13.5" customHeight="1" thickBot="1">
      <c r="A712" s="44"/>
      <c r="B712" s="58"/>
      <c r="C712" s="113" t="s">
        <v>138</v>
      </c>
      <c r="D712" s="207">
        <v>4530</v>
      </c>
      <c r="E712" s="361">
        <v>1500</v>
      </c>
      <c r="F712" s="408">
        <v>300</v>
      </c>
      <c r="G712" s="471">
        <f t="shared" si="161"/>
        <v>300</v>
      </c>
      <c r="H712" s="408">
        <v>300</v>
      </c>
      <c r="I712" s="364"/>
      <c r="J712" s="409"/>
      <c r="K712" s="36">
        <f t="shared" si="156"/>
        <v>0.2</v>
      </c>
    </row>
    <row r="713" spans="1:11" ht="33" customHeight="1" thickBot="1">
      <c r="A713" s="93"/>
      <c r="B713" s="77"/>
      <c r="C713" s="117" t="s">
        <v>215</v>
      </c>
      <c r="D713" s="143"/>
      <c r="E713" s="486">
        <f aca="true" t="shared" si="162" ref="E713:J713">SUM(E697+E663+E627+E602+E588+E422+E405+E395+E301+E294+E289+E232+E229+E133+E105+E86+E81+E21+E18+E13)</f>
        <v>192542025</v>
      </c>
      <c r="F713" s="486">
        <f t="shared" si="162"/>
        <v>180229095</v>
      </c>
      <c r="G713" s="486">
        <f t="shared" si="162"/>
        <v>173677450</v>
      </c>
      <c r="H713" s="486">
        <f t="shared" si="162"/>
        <v>64276270</v>
      </c>
      <c r="I713" s="486">
        <f t="shared" si="162"/>
        <v>85726698</v>
      </c>
      <c r="J713" s="487">
        <f t="shared" si="162"/>
        <v>23674482</v>
      </c>
      <c r="K713" s="36">
        <f t="shared" si="156"/>
        <v>0.9020235971861208</v>
      </c>
    </row>
    <row r="714" spans="1:7" ht="12.75">
      <c r="A714" s="38"/>
      <c r="B714" s="5"/>
      <c r="C714" s="5"/>
      <c r="D714" s="5"/>
      <c r="E714" s="5"/>
      <c r="G714" s="237"/>
    </row>
    <row r="715" spans="1:7" ht="12.75">
      <c r="A715" s="5"/>
      <c r="C715" s="33" t="s">
        <v>30</v>
      </c>
      <c r="G715" s="237"/>
    </row>
    <row r="716" ht="12.75">
      <c r="C716" s="33" t="s">
        <v>31</v>
      </c>
    </row>
    <row r="717" ht="12.75">
      <c r="G717" s="237"/>
    </row>
    <row r="731" ht="30" customHeight="1">
      <c r="C731" s="237"/>
    </row>
  </sheetData>
  <printOptions/>
  <pageMargins left="0.1968503937007874" right="0.1968503937007874" top="0.3937007874015748" bottom="0.1968503937007874" header="0.1968503937007874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DO410"/>
  <sheetViews>
    <sheetView zoomScale="75" zoomScaleNormal="75" workbookViewId="0" topLeftCell="A54">
      <selection activeCell="M78" sqref="M78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10" width="10.25390625" style="0" customWidth="1"/>
    <col min="11" max="11" width="9.625" style="0" customWidth="1"/>
  </cols>
  <sheetData>
    <row r="1" spans="1:119" ht="12.75">
      <c r="A1" s="17"/>
      <c r="B1" s="17"/>
      <c r="C1" s="17"/>
      <c r="D1" s="17"/>
      <c r="E1" s="18"/>
      <c r="F1" s="18"/>
      <c r="G1" s="27"/>
      <c r="H1" s="27"/>
      <c r="I1" s="27" t="s">
        <v>408</v>
      </c>
      <c r="J1" s="7"/>
      <c r="K1" s="17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</row>
    <row r="2" spans="1:119" ht="12.75">
      <c r="A2" s="17"/>
      <c r="B2" s="17"/>
      <c r="C2" s="17"/>
      <c r="D2" s="17"/>
      <c r="E2" s="18"/>
      <c r="F2" s="18"/>
      <c r="G2" s="27"/>
      <c r="H2" s="27"/>
      <c r="I2" s="27" t="s">
        <v>486</v>
      </c>
      <c r="J2" s="7"/>
      <c r="K2" s="17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</row>
    <row r="3" spans="1:119" ht="12.75">
      <c r="A3" s="17"/>
      <c r="B3" s="17"/>
      <c r="C3" s="17"/>
      <c r="D3" s="17"/>
      <c r="E3" s="18"/>
      <c r="F3" s="18"/>
      <c r="G3" s="27"/>
      <c r="H3" s="27"/>
      <c r="I3" s="27" t="s">
        <v>447</v>
      </c>
      <c r="J3" s="7"/>
      <c r="K3" s="17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</row>
    <row r="4" spans="1:119" ht="12.75">
      <c r="A4" s="17"/>
      <c r="B4" s="17"/>
      <c r="C4" s="17"/>
      <c r="D4" s="17"/>
      <c r="E4" s="18"/>
      <c r="F4" s="18"/>
      <c r="G4" s="27"/>
      <c r="H4" s="27"/>
      <c r="I4" s="27" t="s">
        <v>487</v>
      </c>
      <c r="J4" s="7"/>
      <c r="K4" s="17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</row>
    <row r="5" spans="1:119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</row>
    <row r="6" spans="1:119" s="3" customFormat="1" ht="20.25">
      <c r="A6" s="19"/>
      <c r="B6" s="20"/>
      <c r="C6" s="24" t="s">
        <v>490</v>
      </c>
      <c r="D6" s="30"/>
      <c r="E6" s="30"/>
      <c r="F6" s="30"/>
      <c r="G6" s="29"/>
      <c r="H6" s="29"/>
      <c r="I6" s="19"/>
      <c r="J6" s="19"/>
      <c r="K6" s="19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</row>
    <row r="7" spans="1:119" ht="12.75">
      <c r="A7" s="17"/>
      <c r="B7" s="17"/>
      <c r="C7" s="17"/>
      <c r="D7" s="17"/>
      <c r="E7" s="22"/>
      <c r="F7" s="22"/>
      <c r="G7" s="22"/>
      <c r="H7" s="22"/>
      <c r="I7" s="22"/>
      <c r="J7" s="22"/>
      <c r="K7" s="22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</row>
    <row r="8" spans="1:119" ht="13.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</row>
    <row r="9" spans="1:119" ht="63.75" customHeight="1" thickBot="1">
      <c r="A9" s="39" t="s">
        <v>71</v>
      </c>
      <c r="B9" s="39" t="s">
        <v>72</v>
      </c>
      <c r="C9" s="54" t="s">
        <v>73</v>
      </c>
      <c r="D9" s="39" t="s">
        <v>74</v>
      </c>
      <c r="E9" s="25" t="s">
        <v>489</v>
      </c>
      <c r="F9" s="25" t="s">
        <v>450</v>
      </c>
      <c r="G9" s="25" t="s">
        <v>451</v>
      </c>
      <c r="H9" s="25" t="s">
        <v>365</v>
      </c>
      <c r="I9" s="25" t="s">
        <v>366</v>
      </c>
      <c r="J9" s="25" t="s">
        <v>382</v>
      </c>
      <c r="K9" s="25" t="s">
        <v>32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</row>
    <row r="10" spans="1:119" ht="14.25" customHeight="1" thickBot="1">
      <c r="A10" s="39">
        <v>1</v>
      </c>
      <c r="B10" s="39">
        <v>2</v>
      </c>
      <c r="C10" s="282">
        <v>3</v>
      </c>
      <c r="D10" s="39">
        <v>4</v>
      </c>
      <c r="E10" s="282">
        <v>5</v>
      </c>
      <c r="F10" s="282">
        <v>6</v>
      </c>
      <c r="G10" s="282">
        <v>7</v>
      </c>
      <c r="H10" s="282">
        <v>8</v>
      </c>
      <c r="I10" s="282">
        <v>9</v>
      </c>
      <c r="J10" s="282">
        <v>10</v>
      </c>
      <c r="K10" s="282">
        <v>11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</row>
    <row r="11" spans="1:119" ht="14.25" customHeight="1" thickBot="1">
      <c r="A11" s="31" t="s">
        <v>75</v>
      </c>
      <c r="B11" s="37"/>
      <c r="C11" s="186" t="s">
        <v>76</v>
      </c>
      <c r="D11" s="118"/>
      <c r="E11" s="325">
        <f aca="true" t="shared" si="0" ref="E11:J12">SUM(E12)</f>
        <v>0</v>
      </c>
      <c r="F11" s="325">
        <f t="shared" si="0"/>
        <v>40000</v>
      </c>
      <c r="G11" s="325">
        <f t="shared" si="0"/>
        <v>0</v>
      </c>
      <c r="H11" s="325">
        <f t="shared" si="0"/>
        <v>0</v>
      </c>
      <c r="I11" s="325">
        <f t="shared" si="0"/>
        <v>0</v>
      </c>
      <c r="J11" s="325">
        <f t="shared" si="0"/>
        <v>0</v>
      </c>
      <c r="K11" s="36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</row>
    <row r="12" spans="1:119" ht="14.25" customHeight="1" thickBot="1">
      <c r="A12" s="119"/>
      <c r="B12" s="78" t="s">
        <v>48</v>
      </c>
      <c r="C12" s="96" t="s">
        <v>293</v>
      </c>
      <c r="D12" s="47"/>
      <c r="E12" s="512">
        <f t="shared" si="0"/>
        <v>0</v>
      </c>
      <c r="F12" s="512">
        <f t="shared" si="0"/>
        <v>40000</v>
      </c>
      <c r="G12" s="512">
        <f t="shared" si="0"/>
        <v>0</v>
      </c>
      <c r="H12" s="512">
        <f t="shared" si="0"/>
        <v>0</v>
      </c>
      <c r="I12" s="512">
        <f t="shared" si="0"/>
        <v>0</v>
      </c>
      <c r="J12" s="512">
        <f t="shared" si="0"/>
        <v>0</v>
      </c>
      <c r="K12" s="36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</row>
    <row r="13" spans="1:119" ht="14.25" customHeight="1" thickBot="1">
      <c r="A13" s="119"/>
      <c r="B13" s="58"/>
      <c r="C13" s="97" t="s">
        <v>83</v>
      </c>
      <c r="D13" s="50">
        <v>4300</v>
      </c>
      <c r="E13" s="524">
        <f>IF('Załącznik Nr 2 - wydatki'!E17&gt;0,'Załącznik Nr 2 - wydatki'!E17,"")</f>
      </c>
      <c r="F13" s="524">
        <f>IF('Załącznik Nr 2 - wydatki'!F17&gt;0,'Załącznik Nr 2 - wydatki'!F17,"")</f>
        <v>40000</v>
      </c>
      <c r="G13" s="524">
        <f>IF('Załącznik Nr 2 - wydatki'!G17&gt;0,'Załącznik Nr 2 - wydatki'!G17,"")</f>
      </c>
      <c r="H13" s="524">
        <f>IF('Załącznik Nr 2 - wydatki'!H17&gt;0,'Załącznik Nr 2 - wydatki'!H17,"")</f>
      </c>
      <c r="I13" s="524">
        <f>IF('Załącznik Nr 2 - wydatki'!I17&gt;0,'Załącznik Nr 2 - wydatki'!I17,"")</f>
      </c>
      <c r="J13" s="524">
        <f>IF('Załącznik Nr 2 - wydatki'!J17&gt;0,'Załącznik Nr 2 - wydatki'!J17,"")</f>
      </c>
      <c r="K13" s="36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</row>
    <row r="14" spans="1:119" ht="22.5" customHeight="1" thickBot="1">
      <c r="A14" s="120">
        <v>600</v>
      </c>
      <c r="B14" s="125"/>
      <c r="C14" s="153" t="s">
        <v>95</v>
      </c>
      <c r="D14" s="131"/>
      <c r="E14" s="505">
        <f aca="true" t="shared" si="1" ref="E14:J14">SUM(E15)</f>
        <v>8587450</v>
      </c>
      <c r="F14" s="505">
        <f t="shared" si="1"/>
        <v>5600000</v>
      </c>
      <c r="G14" s="505">
        <f t="shared" si="1"/>
        <v>5502500</v>
      </c>
      <c r="H14" s="505">
        <f t="shared" si="1"/>
        <v>5502500</v>
      </c>
      <c r="I14" s="505">
        <f t="shared" si="1"/>
        <v>0</v>
      </c>
      <c r="J14" s="505">
        <f t="shared" si="1"/>
        <v>0</v>
      </c>
      <c r="K14" s="36">
        <f aca="true" t="shared" si="2" ref="K14:K71">G14/E14</f>
        <v>0.6407606448945845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</row>
    <row r="15" spans="1:119" ht="18" customHeight="1" thickBot="1">
      <c r="A15" s="80"/>
      <c r="B15" s="60">
        <v>60015</v>
      </c>
      <c r="C15" s="100" t="s">
        <v>98</v>
      </c>
      <c r="D15" s="132"/>
      <c r="E15" s="504">
        <f aca="true" t="shared" si="3" ref="E15:J15">SUM(E17:E30)</f>
        <v>8587450</v>
      </c>
      <c r="F15" s="504">
        <f t="shared" si="3"/>
        <v>5600000</v>
      </c>
      <c r="G15" s="504">
        <f t="shared" si="3"/>
        <v>5502500</v>
      </c>
      <c r="H15" s="504">
        <f t="shared" si="3"/>
        <v>5502500</v>
      </c>
      <c r="I15" s="504">
        <f t="shared" si="3"/>
        <v>0</v>
      </c>
      <c r="J15" s="504">
        <f t="shared" si="3"/>
        <v>0</v>
      </c>
      <c r="K15" s="36">
        <f t="shared" si="2"/>
        <v>0.6407606448945845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</row>
    <row r="16" spans="1:119" s="7" customFormat="1" ht="18" customHeight="1" thickBot="1">
      <c r="A16" s="44"/>
      <c r="B16" s="58"/>
      <c r="C16" s="97" t="s">
        <v>99</v>
      </c>
      <c r="D16" s="133">
        <v>4300</v>
      </c>
      <c r="E16" s="510">
        <f aca="true" t="shared" si="4" ref="E16:J16">SUM(E17:E20)</f>
        <v>1836700</v>
      </c>
      <c r="F16" s="510">
        <f t="shared" si="4"/>
        <v>2240000</v>
      </c>
      <c r="G16" s="510">
        <f t="shared" si="4"/>
        <v>2142500</v>
      </c>
      <c r="H16" s="510">
        <f t="shared" si="4"/>
        <v>2142500</v>
      </c>
      <c r="I16" s="510">
        <f t="shared" si="4"/>
        <v>0</v>
      </c>
      <c r="J16" s="510">
        <f t="shared" si="4"/>
        <v>0</v>
      </c>
      <c r="K16" s="36">
        <f t="shared" si="2"/>
        <v>1.1664942560026135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</row>
    <row r="17" spans="1:119" ht="13.5" thickBot="1">
      <c r="A17" s="44"/>
      <c r="B17" s="58"/>
      <c r="C17" s="102" t="s">
        <v>100</v>
      </c>
      <c r="D17" s="44"/>
      <c r="E17" s="524">
        <f>IF('Załącznik Nr 2 - wydatki'!E31&gt;0,'Załącznik Nr 2 - wydatki'!E31,"")</f>
        <v>1248400</v>
      </c>
      <c r="F17" s="524">
        <f>IF('Załącznik Nr 2 - wydatki'!F31&gt;0,'Załącznik Nr 2 - wydatki'!F31,"")</f>
        <v>1300000</v>
      </c>
      <c r="G17" s="524">
        <f>IF('Załącznik Nr 2 - wydatki'!G31&gt;0,'Załącznik Nr 2 - wydatki'!G31,"")</f>
        <v>1272000</v>
      </c>
      <c r="H17" s="524">
        <f>IF('Załącznik Nr 2 - wydatki'!H31&gt;0,'Załącznik Nr 2 - wydatki'!H31,"")</f>
        <v>1272000</v>
      </c>
      <c r="I17" s="524">
        <f>IF('Załącznik Nr 2 - wydatki'!I31&gt;0,'Załącznik Nr 2 - wydatki'!I31,"")</f>
      </c>
      <c r="J17" s="524">
        <f>IF('Załącznik Nr 2 - wydatki'!J31&gt;0,'Załącznik Nr 2 - wydatki'!J31,"")</f>
      </c>
      <c r="K17" s="36">
        <f t="shared" si="2"/>
        <v>1.018904197372637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</row>
    <row r="18" spans="1:119" ht="13.5" thickBot="1">
      <c r="A18" s="44"/>
      <c r="B18" s="58"/>
      <c r="C18" s="101" t="s">
        <v>101</v>
      </c>
      <c r="D18" s="44"/>
      <c r="E18" s="524">
        <f>IF('Załącznik Nr 2 - wydatki'!E32&gt;0,'Załącznik Nr 2 - wydatki'!E32,"")</f>
        <v>422500</v>
      </c>
      <c r="F18" s="524">
        <f>IF('Załącznik Nr 2 - wydatki'!F32&gt;0,'Załącznik Nr 2 - wydatki'!F32,"")</f>
        <v>500000</v>
      </c>
      <c r="G18" s="524">
        <f>IF('Załącznik Nr 2 - wydatki'!G32&gt;0,'Załącznik Nr 2 - wydatki'!G32,"")</f>
        <v>430500</v>
      </c>
      <c r="H18" s="524">
        <f>IF('Załącznik Nr 2 - wydatki'!H32&gt;0,'Załącznik Nr 2 - wydatki'!H32,"")</f>
        <v>430500</v>
      </c>
      <c r="I18" s="524">
        <f>IF('Załącznik Nr 2 - wydatki'!I32&gt;0,'Załącznik Nr 2 - wydatki'!I32,"")</f>
      </c>
      <c r="J18" s="524">
        <f>IF('Załącznik Nr 2 - wydatki'!J32&gt;0,'Załącznik Nr 2 - wydatki'!J32,"")</f>
      </c>
      <c r="K18" s="36">
        <f t="shared" si="2"/>
        <v>1.0189349112426036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</row>
    <row r="19" spans="1:119" ht="13.5" thickBot="1">
      <c r="A19" s="44"/>
      <c r="B19" s="58"/>
      <c r="C19" s="101" t="s">
        <v>104</v>
      </c>
      <c r="D19" s="44"/>
      <c r="E19" s="524">
        <f>IF('Załącznik Nr 2 - wydatki'!E33&gt;0,'Załącznik Nr 2 - wydatki'!E33,"")</f>
        <v>140000</v>
      </c>
      <c r="F19" s="524">
        <f>IF('Załącznik Nr 2 - wydatki'!F33&gt;0,'Załącznik Nr 2 - wydatki'!F33,"")</f>
        <v>200000</v>
      </c>
      <c r="G19" s="524">
        <f>IF('Załącznik Nr 2 - wydatki'!G33&gt;0,'Załącznik Nr 2 - wydatki'!G33,"")</f>
        <v>200000</v>
      </c>
      <c r="H19" s="524">
        <f>IF('Załącznik Nr 2 - wydatki'!H33&gt;0,'Załącznik Nr 2 - wydatki'!H33,"")</f>
        <v>200000</v>
      </c>
      <c r="I19" s="524">
        <f>IF('Załącznik Nr 2 - wydatki'!I33&gt;0,'Załącznik Nr 2 - wydatki'!I33,"")</f>
      </c>
      <c r="J19" s="524">
        <f>IF('Załącznik Nr 2 - wydatki'!J33&gt;0,'Załącznik Nr 2 - wydatki'!J33,"")</f>
      </c>
      <c r="K19" s="36">
        <f t="shared" si="2"/>
        <v>1.4285714285714286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</row>
    <row r="20" spans="1:119" ht="13.5" thickBot="1">
      <c r="A20" s="44"/>
      <c r="B20" s="58"/>
      <c r="C20" s="101" t="s">
        <v>105</v>
      </c>
      <c r="D20" s="44"/>
      <c r="E20" s="524">
        <f>IF('Załącznik Nr 2 - wydatki'!E34&gt;0,'Załącznik Nr 2 - wydatki'!E34,"")</f>
        <v>25800</v>
      </c>
      <c r="F20" s="524">
        <f>IF('Załącznik Nr 2 - wydatki'!F34&gt;0,'Załącznik Nr 2 - wydatki'!F34,"")</f>
        <v>240000</v>
      </c>
      <c r="G20" s="524">
        <f>IF('Załącznik Nr 2 - wydatki'!G34&gt;0,'Załącznik Nr 2 - wydatki'!G34,"")</f>
        <v>240000</v>
      </c>
      <c r="H20" s="524">
        <f>IF('Załącznik Nr 2 - wydatki'!H34&gt;0,'Załącznik Nr 2 - wydatki'!H34,"")</f>
        <v>240000</v>
      </c>
      <c r="I20" s="524">
        <f>IF('Załącznik Nr 2 - wydatki'!I34&gt;0,'Załącznik Nr 2 - wydatki'!I34,"")</f>
      </c>
      <c r="J20" s="524">
        <f>IF('Załącznik Nr 2 - wydatki'!J34&gt;0,'Załącznik Nr 2 - wydatki'!J34,"")</f>
      </c>
      <c r="K20" s="36">
        <f t="shared" si="2"/>
        <v>9.30232558139535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</row>
    <row r="21" spans="1:119" ht="15.75" customHeight="1" thickBot="1">
      <c r="A21" s="44"/>
      <c r="B21" s="58"/>
      <c r="C21" s="97" t="s">
        <v>106</v>
      </c>
      <c r="D21" s="41">
        <v>4260</v>
      </c>
      <c r="E21" s="524">
        <f>IF('Załącznik Nr 2 - wydatki'!E35&gt;0,'Załącznik Nr 2 - wydatki'!E35,"")</f>
        <v>60000</v>
      </c>
      <c r="F21" s="524">
        <f>IF('Załącznik Nr 2 - wydatki'!F35&gt;0,'Załącznik Nr 2 - wydatki'!F35,"")</f>
        <v>60000</v>
      </c>
      <c r="G21" s="524">
        <f>IF('Załącznik Nr 2 - wydatki'!G35&gt;0,'Załącznik Nr 2 - wydatki'!G35,"")</f>
        <v>60000</v>
      </c>
      <c r="H21" s="524">
        <f>IF('Załącznik Nr 2 - wydatki'!H35&gt;0,'Załącznik Nr 2 - wydatki'!H35,"")</f>
        <v>60000</v>
      </c>
      <c r="I21" s="524">
        <f>IF('Załącznik Nr 2 - wydatki'!I35&gt;0,'Załącznik Nr 2 - wydatki'!I35,"")</f>
      </c>
      <c r="J21" s="524">
        <f>IF('Załącznik Nr 2 - wydatki'!J35&gt;0,'Załącznik Nr 2 - wydatki'!J35,"")</f>
      </c>
      <c r="K21" s="36">
        <f t="shared" si="2"/>
        <v>1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</row>
    <row r="22" spans="1:119" ht="15.75" customHeight="1" thickBot="1">
      <c r="A22" s="44"/>
      <c r="B22" s="58"/>
      <c r="C22" s="97" t="s">
        <v>298</v>
      </c>
      <c r="D22" s="145">
        <v>4170</v>
      </c>
      <c r="E22" s="524">
        <f>IF('Załącznik Nr 2 - wydatki'!E36&gt;0,'Załącznik Nr 2 - wydatki'!E36,"")</f>
        <v>17000</v>
      </c>
      <c r="F22" s="524">
        <f>IF('Załącznik Nr 2 - wydatki'!F36&gt;0,'Załącznik Nr 2 - wydatki'!F36,"")</f>
        <v>30000</v>
      </c>
      <c r="G22" s="524">
        <f>IF('Załącznik Nr 2 - wydatki'!G36&gt;0,'Załącznik Nr 2 - wydatki'!G36,"")</f>
        <v>30000</v>
      </c>
      <c r="H22" s="524">
        <f>IF('Załącznik Nr 2 - wydatki'!H36&gt;0,'Załącznik Nr 2 - wydatki'!H36,"")</f>
        <v>30000</v>
      </c>
      <c r="I22" s="524">
        <f>IF('Załącznik Nr 2 - wydatki'!I36&gt;0,'Załącznik Nr 2 - wydatki'!I36,"")</f>
      </c>
      <c r="J22" s="524">
        <f>IF('Załącznik Nr 2 - wydatki'!J36&gt;0,'Załącznik Nr 2 - wydatki'!J36,"")</f>
      </c>
      <c r="K22" s="36">
        <f t="shared" si="2"/>
        <v>1.7647058823529411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</row>
    <row r="23" spans="1:119" ht="15.75" customHeight="1" thickBot="1">
      <c r="A23" s="44"/>
      <c r="B23" s="58"/>
      <c r="C23" s="97" t="s">
        <v>82</v>
      </c>
      <c r="D23" s="145">
        <v>4270</v>
      </c>
      <c r="E23" s="524">
        <f>IF('Załącznik Nr 2 - wydatki'!E37&gt;0,'Załącznik Nr 2 - wydatki'!E37,"")</f>
        <v>600000</v>
      </c>
      <c r="F23" s="524">
        <f>IF('Załącznik Nr 2 - wydatki'!F37&gt;0,'Załącznik Nr 2 - wydatki'!F37,"")</f>
        <v>620000</v>
      </c>
      <c r="G23" s="524">
        <f>IF('Załącznik Nr 2 - wydatki'!G37&gt;0,'Załącznik Nr 2 - wydatki'!G37,"")</f>
        <v>620000</v>
      </c>
      <c r="H23" s="524">
        <f>IF('Załącznik Nr 2 - wydatki'!H37&gt;0,'Załącznik Nr 2 - wydatki'!H37,"")</f>
        <v>620000</v>
      </c>
      <c r="I23" s="524">
        <f>IF('Załącznik Nr 2 - wydatki'!I37&gt;0,'Załącznik Nr 2 - wydatki'!I37,"")</f>
      </c>
      <c r="J23" s="524">
        <f>IF('Załącznik Nr 2 - wydatki'!J37&gt;0,'Załącznik Nr 2 - wydatki'!J37,"")</f>
      </c>
      <c r="K23" s="36">
        <f t="shared" si="2"/>
        <v>1.0333333333333334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</row>
    <row r="24" spans="1:119" ht="15.75" customHeight="1" thickBot="1">
      <c r="A24" s="44"/>
      <c r="B24" s="58"/>
      <c r="C24" s="97" t="s">
        <v>417</v>
      </c>
      <c r="D24" s="145">
        <v>4610</v>
      </c>
      <c r="E24" s="524">
        <f>IF('Załącznik Nr 2 - wydatki'!E38&gt;0,'Załącznik Nr 2 - wydatki'!E38,"")</f>
        <v>7200</v>
      </c>
      <c r="F24" s="524">
        <f>IF('Załącznik Nr 2 - wydatki'!F38&gt;0,'Załącznik Nr 2 - wydatki'!F38,"")</f>
      </c>
      <c r="G24" s="524">
        <f>IF('Załącznik Nr 2 - wydatki'!G38&gt;0,'Załącznik Nr 2 - wydatki'!G38,"")</f>
      </c>
      <c r="H24" s="524">
        <f>IF('Załącznik Nr 2 - wydatki'!H38&gt;0,'Załącznik Nr 2 - wydatki'!H38,"")</f>
      </c>
      <c r="I24" s="524">
        <f>IF('Załącznik Nr 2 - wydatki'!I38&gt;0,'Załącznik Nr 2 - wydatki'!I38,"")</f>
      </c>
      <c r="J24" s="524">
        <f>IF('Załącznik Nr 2 - wydatki'!J38&gt;0,'Załącznik Nr 2 - wydatki'!J38,"")</f>
      </c>
      <c r="K24" s="36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</row>
    <row r="25" spans="1:119" ht="24.75" thickBot="1">
      <c r="A25" s="43"/>
      <c r="B25" s="61"/>
      <c r="C25" s="95" t="s">
        <v>432</v>
      </c>
      <c r="D25" s="41">
        <v>6050</v>
      </c>
      <c r="E25" s="524">
        <f>IF('Załącznik Nr 2 - wydatki'!E39&gt;0,'Załącznik Nr 2 - wydatki'!E39,"")</f>
        <v>18560</v>
      </c>
      <c r="F25" s="524">
        <f>IF('Załącznik Nr 2 - wydatki'!F39&gt;0,'Załącznik Nr 2 - wydatki'!F39,"")</f>
      </c>
      <c r="G25" s="524">
        <f>IF('Załącznik Nr 2 - wydatki'!G39&gt;0,'Załącznik Nr 2 - wydatki'!G39,"")</f>
      </c>
      <c r="H25" s="524">
        <f>IF('Załącznik Nr 2 - wydatki'!H39&gt;0,'Załącznik Nr 2 - wydatki'!H39,"")</f>
      </c>
      <c r="I25" s="524">
        <f>IF('Załącznik Nr 2 - wydatki'!I39&gt;0,'Załącznik Nr 2 - wydatki'!I39,"")</f>
      </c>
      <c r="J25" s="524">
        <f>IF('Załącznik Nr 2 - wydatki'!J39&gt;0,'Załącznik Nr 2 - wydatki'!J39,"")</f>
      </c>
      <c r="K25" s="36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</row>
    <row r="26" spans="1:119" ht="24.75" thickBot="1">
      <c r="A26" s="43"/>
      <c r="B26" s="66"/>
      <c r="C26" s="95" t="s">
        <v>128</v>
      </c>
      <c r="D26" s="41">
        <v>6050</v>
      </c>
      <c r="E26" s="524">
        <f>IF('Załącznik Nr 2 - wydatki'!E40&gt;0,'Załącznik Nr 2 - wydatki'!E40,"")</f>
        <v>460472</v>
      </c>
      <c r="F26" s="524">
        <f>IF('Załącznik Nr 2 - wydatki'!F40&gt;0,'Załącznik Nr 2 - wydatki'!F40,"")</f>
        <v>450000</v>
      </c>
      <c r="G26" s="524">
        <f>IF('Załącznik Nr 2 - wydatki'!G40&gt;0,'Załącznik Nr 2 - wydatki'!G40,"")</f>
        <v>450000</v>
      </c>
      <c r="H26" s="524">
        <f>IF('Załącznik Nr 2 - wydatki'!H40&gt;0,'Załącznik Nr 2 - wydatki'!H40,"")</f>
        <v>450000</v>
      </c>
      <c r="I26" s="524">
        <f>IF('Załącznik Nr 2 - wydatki'!I40&gt;0,'Załącznik Nr 2 - wydatki'!I40,"")</f>
      </c>
      <c r="J26" s="524">
        <f>IF('Załącznik Nr 2 - wydatki'!J40&gt;0,'Załącznik Nr 2 - wydatki'!J40,"")</f>
      </c>
      <c r="K26" s="36">
        <f t="shared" si="2"/>
        <v>0.9772581177574315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</row>
    <row r="27" spans="1:119" ht="24.75" thickBot="1">
      <c r="A27" s="44"/>
      <c r="B27" s="58"/>
      <c r="C27" s="95" t="s">
        <v>433</v>
      </c>
      <c r="D27" s="41">
        <v>6050</v>
      </c>
      <c r="E27" s="524">
        <f>IF('Załącznik Nr 2 - wydatki'!E41&gt;0,'Załącznik Nr 2 - wydatki'!E41,"")</f>
        <v>90000</v>
      </c>
      <c r="F27" s="524">
        <f>IF('Załącznik Nr 2 - wydatki'!F41&gt;0,'Załącznik Nr 2 - wydatki'!F41,"")</f>
      </c>
      <c r="G27" s="524">
        <f>IF('Załącznik Nr 2 - wydatki'!G41&gt;0,'Załącznik Nr 2 - wydatki'!G41,"")</f>
      </c>
      <c r="H27" s="524">
        <f>IF('Załącznik Nr 2 - wydatki'!H41&gt;0,'Załącznik Nr 2 - wydatki'!H41,"")</f>
      </c>
      <c r="I27" s="524">
        <f>IF('Załącznik Nr 2 - wydatki'!I41&gt;0,'Załącznik Nr 2 - wydatki'!I41,"")</f>
      </c>
      <c r="J27" s="524">
        <f>IF('Załącznik Nr 2 - wydatki'!J41&gt;0,'Załącznik Nr 2 - wydatki'!J41,"")</f>
      </c>
      <c r="K27" s="36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</row>
    <row r="28" spans="1:119" ht="24.75" thickBot="1">
      <c r="A28" s="44"/>
      <c r="B28" s="58"/>
      <c r="C28" s="95" t="s">
        <v>129</v>
      </c>
      <c r="D28" s="41">
        <v>6058</v>
      </c>
      <c r="E28" s="524">
        <f>IF('Załącznik Nr 2 - wydatki'!E43&gt;0,'Załącznik Nr 2 - wydatki'!E43,"")</f>
        <v>3254205</v>
      </c>
      <c r="F28" s="524">
        <f>IF('Załącznik Nr 2 - wydatki'!F43&gt;0,'Załącznik Nr 2 - wydatki'!F43,"")</f>
      </c>
      <c r="G28" s="524">
        <f>IF('Załącznik Nr 2 - wydatki'!G43&gt;0,'Załącznik Nr 2 - wydatki'!G43,"")</f>
      </c>
      <c r="H28" s="524">
        <f>IF('Załącznik Nr 2 - wydatki'!H43&gt;0,'Załącznik Nr 2 - wydatki'!H43,"")</f>
      </c>
      <c r="I28" s="524">
        <f>IF('Załącznik Nr 2 - wydatki'!I43&gt;0,'Załącznik Nr 2 - wydatki'!I43,"")</f>
      </c>
      <c r="J28" s="524">
        <f>IF('Załącznik Nr 2 - wydatki'!J43&gt;0,'Załącznik Nr 2 - wydatki'!J43,"")</f>
      </c>
      <c r="K28" s="36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</row>
    <row r="29" spans="1:119" ht="24.75" thickBot="1">
      <c r="A29" s="44"/>
      <c r="B29" s="63"/>
      <c r="C29" s="95" t="s">
        <v>129</v>
      </c>
      <c r="D29" s="41">
        <v>6059</v>
      </c>
      <c r="E29" s="524">
        <f>IF('Załącznik Nr 2 - wydatki'!E44&gt;0,'Załącznik Nr 2 - wydatki'!E44,"")</f>
        <v>2027513</v>
      </c>
      <c r="F29" s="524">
        <f>IF('Załącznik Nr 2 - wydatki'!F44&gt;0,'Załącznik Nr 2 - wydatki'!F44,"")</f>
      </c>
      <c r="G29" s="524">
        <f>IF('Załącznik Nr 2 - wydatki'!G44&gt;0,'Załącznik Nr 2 - wydatki'!G44,"")</f>
      </c>
      <c r="H29" s="524">
        <f>IF('Załącznik Nr 2 - wydatki'!H44&gt;0,'Załącznik Nr 2 - wydatki'!H44,"")</f>
      </c>
      <c r="I29" s="524">
        <f>IF('Załącznik Nr 2 - wydatki'!I44&gt;0,'Załącznik Nr 2 - wydatki'!I44,"")</f>
      </c>
      <c r="J29" s="524">
        <f>IF('Załącznik Nr 2 - wydatki'!J44&gt;0,'Załącznik Nr 2 - wydatki'!J44,"")</f>
      </c>
      <c r="K29" s="36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</row>
    <row r="30" spans="1:119" ht="24.75" thickBot="1">
      <c r="A30" s="44"/>
      <c r="B30" s="58"/>
      <c r="C30" s="235" t="s">
        <v>289</v>
      </c>
      <c r="D30" s="80">
        <v>6050</v>
      </c>
      <c r="E30" s="524">
        <f>IF('Załącznik Nr 2 - wydatki'!E45&gt;0,'Załącznik Nr 2 - wydatki'!E45,"")</f>
        <v>215800</v>
      </c>
      <c r="F30" s="524">
        <f>IF('Załącznik Nr 2 - wydatki'!F45&gt;0,'Załącznik Nr 2 - wydatki'!F45,"")</f>
        <v>2200000</v>
      </c>
      <c r="G30" s="524">
        <f>IF('Załącznik Nr 2 - wydatki'!G45&gt;0,'Załącznik Nr 2 - wydatki'!G45,"")</f>
        <v>2200000</v>
      </c>
      <c r="H30" s="524">
        <f>IF('Załącznik Nr 2 - wydatki'!H45&gt;0,'Załącznik Nr 2 - wydatki'!H45,"")</f>
        <v>2200000</v>
      </c>
      <c r="I30" s="524">
        <f>IF('Załącznik Nr 2 - wydatki'!I45&gt;0,'Załącznik Nr 2 - wydatki'!I45,"")</f>
      </c>
      <c r="J30" s="524">
        <f>IF('Załącznik Nr 2 - wydatki'!J45&gt;0,'Załącznik Nr 2 - wydatki'!J45,"")</f>
      </c>
      <c r="K30" s="36">
        <f t="shared" si="2"/>
        <v>10.194624652455978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</row>
    <row r="31" spans="1:119" ht="21.75" customHeight="1" thickBot="1">
      <c r="A31" s="120">
        <v>700</v>
      </c>
      <c r="B31" s="126"/>
      <c r="C31" s="153" t="s">
        <v>112</v>
      </c>
      <c r="D31" s="131"/>
      <c r="E31" s="505">
        <f aca="true" t="shared" si="5" ref="E31:J31">SUM(E32+E36)</f>
        <v>1538758</v>
      </c>
      <c r="F31" s="505">
        <f t="shared" si="5"/>
        <v>192000</v>
      </c>
      <c r="G31" s="505">
        <f t="shared" si="5"/>
        <v>192000</v>
      </c>
      <c r="H31" s="505">
        <f t="shared" si="5"/>
        <v>162000</v>
      </c>
      <c r="I31" s="505">
        <f t="shared" si="5"/>
        <v>0</v>
      </c>
      <c r="J31" s="505">
        <f t="shared" si="5"/>
        <v>30000</v>
      </c>
      <c r="K31" s="36">
        <f t="shared" si="2"/>
        <v>0.12477595567334175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</row>
    <row r="32" spans="1:119" ht="18" customHeight="1" thickBot="1">
      <c r="A32" s="80"/>
      <c r="B32" s="60">
        <v>70005</v>
      </c>
      <c r="C32" s="100" t="s">
        <v>113</v>
      </c>
      <c r="D32" s="132"/>
      <c r="E32" s="504">
        <f aca="true" t="shared" si="6" ref="E32:J32">SUM(E33)</f>
        <v>1538758</v>
      </c>
      <c r="F32" s="504">
        <f t="shared" si="6"/>
        <v>142000</v>
      </c>
      <c r="G32" s="504">
        <f t="shared" si="6"/>
        <v>142000</v>
      </c>
      <c r="H32" s="504">
        <f t="shared" si="6"/>
        <v>112000</v>
      </c>
      <c r="I32" s="504">
        <f t="shared" si="6"/>
        <v>0</v>
      </c>
      <c r="J32" s="504">
        <f t="shared" si="6"/>
        <v>30000</v>
      </c>
      <c r="K32" s="36">
        <f t="shared" si="2"/>
        <v>0.09228221721674233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</row>
    <row r="33" spans="1:119" s="7" customFormat="1" ht="13.5" thickBot="1">
      <c r="A33" s="81"/>
      <c r="B33" s="62"/>
      <c r="C33" s="97" t="s">
        <v>332</v>
      </c>
      <c r="D33" s="42">
        <v>4300</v>
      </c>
      <c r="E33" s="510">
        <f aca="true" t="shared" si="7" ref="E33:J33">SUM(E34:E35)</f>
        <v>1538758</v>
      </c>
      <c r="F33" s="510">
        <f t="shared" si="7"/>
        <v>142000</v>
      </c>
      <c r="G33" s="510">
        <f t="shared" si="7"/>
        <v>142000</v>
      </c>
      <c r="H33" s="510">
        <f t="shared" si="7"/>
        <v>112000</v>
      </c>
      <c r="I33" s="510">
        <f t="shared" si="7"/>
        <v>0</v>
      </c>
      <c r="J33" s="510">
        <f t="shared" si="7"/>
        <v>30000</v>
      </c>
      <c r="K33" s="36">
        <f t="shared" si="2"/>
        <v>0.09228221721674233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</row>
    <row r="34" spans="1:119" ht="13.5" thickBot="1">
      <c r="A34" s="44"/>
      <c r="B34" s="58"/>
      <c r="C34" s="102" t="s">
        <v>496</v>
      </c>
      <c r="D34" s="44"/>
      <c r="E34" s="524">
        <f>IF('Załącznik Nr 2 - wydatki'!E95&gt;0,'Załącznik Nr 2 - wydatki'!E95,"")</f>
        <v>1441735</v>
      </c>
      <c r="F34" s="524">
        <v>122000</v>
      </c>
      <c r="G34" s="524">
        <f>SUM(H34:J34)</f>
        <v>122000</v>
      </c>
      <c r="H34" s="524">
        <v>92000</v>
      </c>
      <c r="I34" s="524">
        <f>IF('Załącznik Nr 2 - wydatki'!I95&gt;0,'Załącznik Nr 2 - wydatki'!I95,"")</f>
      </c>
      <c r="J34" s="524">
        <f>IF('Załącznik Nr 2 - wydatki'!J95&gt;0,'Załącznik Nr 2 - wydatki'!J95,"")</f>
        <v>30000</v>
      </c>
      <c r="K34" s="36">
        <f t="shared" si="2"/>
        <v>0.08462026655383964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</row>
    <row r="35" spans="1:119" ht="13.5" thickBot="1">
      <c r="A35" s="44"/>
      <c r="B35" s="58"/>
      <c r="C35" s="104" t="s">
        <v>116</v>
      </c>
      <c r="D35" s="44"/>
      <c r="E35" s="365">
        <f>IF('Załącznik Nr 2 - wydatki'!E96&gt;0,'Załącznik Nr 2 - wydatki'!E96,"")</f>
        <v>97023</v>
      </c>
      <c r="F35" s="365">
        <f>IF('Załącznik Nr 2 - wydatki'!F96&gt;0,'Załącznik Nr 2 - wydatki'!F96,"")</f>
        <v>20000</v>
      </c>
      <c r="G35" s="365">
        <f>IF('Załącznik Nr 2 - wydatki'!G96&gt;0,'Załącznik Nr 2 - wydatki'!G96,"")</f>
        <v>20000</v>
      </c>
      <c r="H35" s="365">
        <f>IF('Załącznik Nr 2 - wydatki'!H96&gt;0,'Załącznik Nr 2 - wydatki'!H96,"")</f>
        <v>20000</v>
      </c>
      <c r="I35" s="365">
        <f>IF('Załącznik Nr 2 - wydatki'!I96&gt;0,'Załącznik Nr 2 - wydatki'!I96,"")</f>
      </c>
      <c r="J35" s="365">
        <f>IF('Załącznik Nr 2 - wydatki'!J96&gt;0,'Załącznik Nr 2 - wydatki'!J96,"")</f>
      </c>
      <c r="K35" s="36">
        <f t="shared" si="2"/>
        <v>0.20613668923863415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</row>
    <row r="36" spans="1:119" ht="13.5" thickBot="1">
      <c r="A36" s="543"/>
      <c r="B36" s="544" t="s">
        <v>495</v>
      </c>
      <c r="C36" s="94" t="s">
        <v>90</v>
      </c>
      <c r="D36" s="40"/>
      <c r="E36" s="526">
        <f aca="true" t="shared" si="8" ref="E36:J36">SUM(E37)</f>
        <v>0</v>
      </c>
      <c r="F36" s="526">
        <f t="shared" si="8"/>
        <v>50000</v>
      </c>
      <c r="G36" s="526">
        <f t="shared" si="8"/>
        <v>50000</v>
      </c>
      <c r="H36" s="526">
        <f t="shared" si="8"/>
        <v>50000</v>
      </c>
      <c r="I36" s="526">
        <f t="shared" si="8"/>
        <v>0</v>
      </c>
      <c r="J36" s="526">
        <f t="shared" si="8"/>
        <v>0</v>
      </c>
      <c r="K36" s="36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</row>
    <row r="37" spans="1:119" ht="13.5" thickBot="1">
      <c r="A37" s="44"/>
      <c r="B37" s="58"/>
      <c r="C37" s="99" t="s">
        <v>379</v>
      </c>
      <c r="D37" s="44">
        <v>6050</v>
      </c>
      <c r="E37" s="365">
        <f>IF('Załącznik Nr 2 - wydatki'!E104&gt;0,'Załącznik Nr 2 - wydatki'!E104,"")</f>
      </c>
      <c r="F37" s="365">
        <f>IF('Załącznik Nr 2 - wydatki'!F104&gt;0,'Załącznik Nr 2 - wydatki'!F104,"")</f>
        <v>50000</v>
      </c>
      <c r="G37" s="365">
        <f>IF('Załącznik Nr 2 - wydatki'!G104&gt;0,'Załącznik Nr 2 - wydatki'!G104,"")</f>
        <v>50000</v>
      </c>
      <c r="H37" s="365">
        <f>IF('Załącznik Nr 2 - wydatki'!H104&gt;0,'Załącznik Nr 2 - wydatki'!H104,"")</f>
        <v>50000</v>
      </c>
      <c r="I37" s="365">
        <f>IF('Załącznik Nr 2 - wydatki'!I104&gt;0,'Załącznik Nr 2 - wydatki'!I104,"")</f>
      </c>
      <c r="J37" s="365">
        <f>IF('Załącznik Nr 2 - wydatki'!J104&gt;0,'Załącznik Nr 2 - wydatki'!J104,"")</f>
      </c>
      <c r="K37" s="36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</row>
    <row r="38" spans="1:119" ht="21.75" customHeight="1" thickBot="1">
      <c r="A38" s="120">
        <v>710</v>
      </c>
      <c r="B38" s="125"/>
      <c r="C38" s="153" t="s">
        <v>118</v>
      </c>
      <c r="D38" s="131"/>
      <c r="E38" s="505">
        <f aca="true" t="shared" si="9" ref="E38:J38">SUM(E39+E41+E44)</f>
        <v>431560</v>
      </c>
      <c r="F38" s="505">
        <f t="shared" si="9"/>
        <v>537000</v>
      </c>
      <c r="G38" s="505">
        <f t="shared" si="9"/>
        <v>410914</v>
      </c>
      <c r="H38" s="505">
        <f t="shared" si="9"/>
        <v>113914</v>
      </c>
      <c r="I38" s="505">
        <f t="shared" si="9"/>
        <v>0</v>
      </c>
      <c r="J38" s="505">
        <f t="shared" si="9"/>
        <v>297000</v>
      </c>
      <c r="K38" s="36">
        <f t="shared" si="2"/>
        <v>0.9521596070071369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</row>
    <row r="39" spans="1:119" ht="18" customHeight="1" thickBot="1">
      <c r="A39" s="80"/>
      <c r="B39" s="59">
        <v>71013</v>
      </c>
      <c r="C39" s="98" t="s">
        <v>121</v>
      </c>
      <c r="D39" s="134"/>
      <c r="E39" s="512">
        <f aca="true" t="shared" si="10" ref="E39:J39">SUM(E40)</f>
        <v>100000</v>
      </c>
      <c r="F39" s="512">
        <f t="shared" si="10"/>
        <v>100000</v>
      </c>
      <c r="G39" s="512">
        <f t="shared" si="10"/>
        <v>85000</v>
      </c>
      <c r="H39" s="512">
        <f t="shared" si="10"/>
        <v>0</v>
      </c>
      <c r="I39" s="512">
        <f t="shared" si="10"/>
        <v>0</v>
      </c>
      <c r="J39" s="512">
        <f t="shared" si="10"/>
        <v>85000</v>
      </c>
      <c r="K39" s="36">
        <f t="shared" si="2"/>
        <v>0.85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</row>
    <row r="40" spans="1:119" ht="13.5" thickBot="1">
      <c r="A40" s="44"/>
      <c r="B40" s="58"/>
      <c r="C40" s="97" t="s">
        <v>83</v>
      </c>
      <c r="D40" s="41">
        <v>4300</v>
      </c>
      <c r="E40" s="524">
        <f>IF('Załącznik Nr 2 - wydatki'!E110&gt;0,'Załącznik Nr 2 - wydatki'!E110,"")</f>
        <v>100000</v>
      </c>
      <c r="F40" s="524">
        <f>IF('Załącznik Nr 2 - wydatki'!F110&gt;0,'Załącznik Nr 2 - wydatki'!F110,"")</f>
        <v>100000</v>
      </c>
      <c r="G40" s="524">
        <f>IF('Załącznik Nr 2 - wydatki'!G110&gt;0,'Załącznik Nr 2 - wydatki'!G110,"")</f>
        <v>85000</v>
      </c>
      <c r="H40" s="524">
        <f>IF('Załącznik Nr 2 - wydatki'!H110&gt;0,'Załącznik Nr 2 - wydatki'!H110,"")</f>
      </c>
      <c r="I40" s="524">
        <f>IF('Załącznik Nr 2 - wydatki'!I110&gt;0,'Załącznik Nr 2 - wydatki'!I110,"")</f>
      </c>
      <c r="J40" s="524">
        <f>IF('Załącznik Nr 2 - wydatki'!J110&gt;0,'Załącznik Nr 2 - wydatki'!J110,"")</f>
        <v>85000</v>
      </c>
      <c r="K40" s="36">
        <f t="shared" si="2"/>
        <v>0.85</v>
      </c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</row>
    <row r="41" spans="1:119" ht="18" customHeight="1" thickBot="1">
      <c r="A41" s="80"/>
      <c r="B41" s="60">
        <v>71014</v>
      </c>
      <c r="C41" s="100" t="s">
        <v>122</v>
      </c>
      <c r="D41" s="132"/>
      <c r="E41" s="504">
        <f aca="true" t="shared" si="11" ref="E41:J41">SUM(E42:E43)</f>
        <v>125560</v>
      </c>
      <c r="F41" s="504">
        <f t="shared" si="11"/>
        <v>245000</v>
      </c>
      <c r="G41" s="504">
        <f t="shared" si="11"/>
        <v>133914</v>
      </c>
      <c r="H41" s="504">
        <f t="shared" si="11"/>
        <v>113914</v>
      </c>
      <c r="I41" s="504">
        <f t="shared" si="11"/>
        <v>0</v>
      </c>
      <c r="J41" s="504">
        <f t="shared" si="11"/>
        <v>20000</v>
      </c>
      <c r="K41" s="36">
        <f t="shared" si="2"/>
        <v>1.0665339280025485</v>
      </c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</row>
    <row r="42" spans="1:119" ht="13.5" thickBot="1">
      <c r="A42" s="44"/>
      <c r="B42" s="58"/>
      <c r="C42" s="97" t="s">
        <v>123</v>
      </c>
      <c r="D42" s="41">
        <v>4300</v>
      </c>
      <c r="E42" s="524">
        <f>IF('Załącznik Nr 2 - wydatki'!E112&gt;0,'Załącznik Nr 2 - wydatki'!E112,"")</f>
        <v>20000</v>
      </c>
      <c r="F42" s="524">
        <f>IF('Załącznik Nr 2 - wydatki'!F112&gt;0,'Załącznik Nr 2 - wydatki'!F112,"")</f>
        <v>30000</v>
      </c>
      <c r="G42" s="524">
        <f>IF('Załącznik Nr 2 - wydatki'!G112&gt;0,'Załącznik Nr 2 - wydatki'!G112,"")</f>
        <v>20000</v>
      </c>
      <c r="H42" s="524">
        <f>IF('Załącznik Nr 2 - wydatki'!H112&gt;0,'Załącznik Nr 2 - wydatki'!H112,"")</f>
      </c>
      <c r="I42" s="524">
        <f>IF('Załącznik Nr 2 - wydatki'!I112&gt;0,'Załącznik Nr 2 - wydatki'!I112,"")</f>
      </c>
      <c r="J42" s="524">
        <f>IF('Załącznik Nr 2 - wydatki'!J112&gt;0,'Załącznik Nr 2 - wydatki'!J112,"")</f>
        <v>20000</v>
      </c>
      <c r="K42" s="36">
        <f t="shared" si="2"/>
        <v>1</v>
      </c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</row>
    <row r="43" spans="1:119" ht="13.5" thickBot="1">
      <c r="A43" s="44"/>
      <c r="B43" s="58"/>
      <c r="C43" s="97" t="s">
        <v>287</v>
      </c>
      <c r="D43" s="41">
        <v>4300</v>
      </c>
      <c r="E43" s="524">
        <f>IF('Załącznik Nr 2 - wydatki'!E113&gt;0,'Załącznik Nr 2 - wydatki'!E113,"")</f>
        <v>105560</v>
      </c>
      <c r="F43" s="524">
        <f>IF('Załącznik Nr 2 - wydatki'!F113&gt;0,'Załącznik Nr 2 - wydatki'!F113,"")</f>
        <v>215000</v>
      </c>
      <c r="G43" s="524">
        <f>IF('Załącznik Nr 2 - wydatki'!G113&gt;0,'Załącznik Nr 2 - wydatki'!G113,"")</f>
        <v>113914</v>
      </c>
      <c r="H43" s="524">
        <f>IF('Załącznik Nr 2 - wydatki'!H113&gt;0,'Załącznik Nr 2 - wydatki'!H113,"")</f>
        <v>113914</v>
      </c>
      <c r="I43" s="524">
        <f>IF('Załącznik Nr 2 - wydatki'!I113&gt;0,'Załącznik Nr 2 - wydatki'!I113,"")</f>
      </c>
      <c r="J43" s="524">
        <f>IF('Załącznik Nr 2 - wydatki'!J113&gt;0,'Załącznik Nr 2 - wydatki'!J113,"")</f>
      </c>
      <c r="K43" s="36">
        <f t="shared" si="2"/>
        <v>1.0791398256915499</v>
      </c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</row>
    <row r="44" spans="1:119" ht="18" customHeight="1" thickBot="1">
      <c r="A44" s="80"/>
      <c r="B44" s="60">
        <v>71015</v>
      </c>
      <c r="C44" s="100" t="s">
        <v>124</v>
      </c>
      <c r="D44" s="132"/>
      <c r="E44" s="504">
        <f aca="true" t="shared" si="12" ref="E44:J44">SUM(E45:E59)</f>
        <v>206000</v>
      </c>
      <c r="F44" s="504">
        <f t="shared" si="12"/>
        <v>192000</v>
      </c>
      <c r="G44" s="504">
        <f t="shared" si="12"/>
        <v>192000</v>
      </c>
      <c r="H44" s="504">
        <f t="shared" si="12"/>
        <v>0</v>
      </c>
      <c r="I44" s="504">
        <f t="shared" si="12"/>
        <v>0</v>
      </c>
      <c r="J44" s="504">
        <f t="shared" si="12"/>
        <v>192000</v>
      </c>
      <c r="K44" s="36">
        <f t="shared" si="2"/>
        <v>0.9320388349514563</v>
      </c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</row>
    <row r="45" spans="1:119" ht="13.5" thickBot="1">
      <c r="A45" s="44"/>
      <c r="B45" s="58"/>
      <c r="C45" s="97" t="s">
        <v>77</v>
      </c>
      <c r="D45" s="41">
        <v>4010</v>
      </c>
      <c r="E45" s="524">
        <f>IF('Załącznik Nr 2 - wydatki'!E115&gt;0,'Załącznik Nr 2 - wydatki'!E115,"")</f>
        <v>42000</v>
      </c>
      <c r="F45" s="524">
        <f>IF('Załącznik Nr 2 - wydatki'!F115&gt;0,'Załącznik Nr 2 - wydatki'!F115,"")</f>
        <v>45400</v>
      </c>
      <c r="G45" s="524">
        <f>IF('Załącznik Nr 2 - wydatki'!G115&gt;0,'Załącznik Nr 2 - wydatki'!G115,"")</f>
        <v>45400</v>
      </c>
      <c r="H45" s="524" t="str">
        <f>IF('Załącznik Nr 2 - wydatki'!H115&gt;0,'Załącznik Nr 2 - wydatki'!H115,"")</f>
        <v> </v>
      </c>
      <c r="I45" s="524">
        <f>IF('Załącznik Nr 2 - wydatki'!I115&gt;0,'Załącznik Nr 2 - wydatki'!I115,"")</f>
      </c>
      <c r="J45" s="524">
        <f>IF('Załącznik Nr 2 - wydatki'!J115&gt;0,'Załącznik Nr 2 - wydatki'!J115,"")</f>
        <v>45400</v>
      </c>
      <c r="K45" s="36">
        <f t="shared" si="2"/>
        <v>1.0809523809523809</v>
      </c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</row>
    <row r="46" spans="1:119" ht="13.5" thickBot="1">
      <c r="A46" s="44"/>
      <c r="B46" s="58"/>
      <c r="C46" s="97" t="s">
        <v>125</v>
      </c>
      <c r="D46" s="41">
        <v>4020</v>
      </c>
      <c r="E46" s="524">
        <f>IF('Załącznik Nr 2 - wydatki'!E116&gt;0,'Załącznik Nr 2 - wydatki'!E116,"")</f>
        <v>86000</v>
      </c>
      <c r="F46" s="524">
        <f>IF('Załącznik Nr 2 - wydatki'!F116&gt;0,'Załącznik Nr 2 - wydatki'!F116,"")</f>
        <v>90500</v>
      </c>
      <c r="G46" s="524">
        <f>IF('Załącznik Nr 2 - wydatki'!G116&gt;0,'Załącznik Nr 2 - wydatki'!G116,"")</f>
        <v>90500</v>
      </c>
      <c r="H46" s="524">
        <f>IF('Załącznik Nr 2 - wydatki'!H116&gt;0,'Załącznik Nr 2 - wydatki'!H116,"")</f>
      </c>
      <c r="I46" s="524">
        <f>IF('Załącznik Nr 2 - wydatki'!I116&gt;0,'Załącznik Nr 2 - wydatki'!I116,"")</f>
      </c>
      <c r="J46" s="524">
        <f>IF('Załącznik Nr 2 - wydatki'!J116&gt;0,'Załącznik Nr 2 - wydatki'!J116,"")</f>
        <v>90500</v>
      </c>
      <c r="K46" s="36">
        <f t="shared" si="2"/>
        <v>1.052325581395349</v>
      </c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</row>
    <row r="47" spans="1:119" ht="13.5" thickBot="1">
      <c r="A47" s="44"/>
      <c r="B47" s="58"/>
      <c r="C47" s="97" t="s">
        <v>78</v>
      </c>
      <c r="D47" s="41">
        <v>4040</v>
      </c>
      <c r="E47" s="524">
        <f>IF('Załącznik Nr 2 - wydatki'!E117&gt;0,'Załącznik Nr 2 - wydatki'!E117,"")</f>
        <v>9446</v>
      </c>
      <c r="F47" s="524">
        <f>IF('Załącznik Nr 2 - wydatki'!F117&gt;0,'Załącznik Nr 2 - wydatki'!F117,"")</f>
        <v>12000</v>
      </c>
      <c r="G47" s="524">
        <f>IF('Załącznik Nr 2 - wydatki'!G117&gt;0,'Załącznik Nr 2 - wydatki'!G117,"")</f>
        <v>12000</v>
      </c>
      <c r="H47" s="524">
        <f>IF('Załącznik Nr 2 - wydatki'!H117&gt;0,'Załącznik Nr 2 - wydatki'!H117,"")</f>
      </c>
      <c r="I47" s="524">
        <f>IF('Załącznik Nr 2 - wydatki'!I117&gt;0,'Załącznik Nr 2 - wydatki'!I117,"")</f>
      </c>
      <c r="J47" s="524">
        <f>IF('Załącznik Nr 2 - wydatki'!J117&gt;0,'Załącznik Nr 2 - wydatki'!J117,"")</f>
        <v>12000</v>
      </c>
      <c r="K47" s="36">
        <f t="shared" si="2"/>
        <v>1.270378996400593</v>
      </c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</row>
    <row r="48" spans="1:119" ht="13.5" thickBot="1">
      <c r="A48" s="44"/>
      <c r="B48" s="58"/>
      <c r="C48" s="97" t="s">
        <v>79</v>
      </c>
      <c r="D48" s="41">
        <v>4110</v>
      </c>
      <c r="E48" s="524">
        <f>IF('Załącznik Nr 2 - wydatki'!E118&gt;0,'Załącznik Nr 2 - wydatki'!E118,"")</f>
        <v>23197</v>
      </c>
      <c r="F48" s="524">
        <f>IF('Załącznik Nr 2 - wydatki'!F118&gt;0,'Załącznik Nr 2 - wydatki'!F118,"")</f>
        <v>27400</v>
      </c>
      <c r="G48" s="524">
        <f>IF('Załącznik Nr 2 - wydatki'!G118&gt;0,'Załącznik Nr 2 - wydatki'!G118,"")</f>
        <v>27400</v>
      </c>
      <c r="H48" s="524">
        <f>IF('Załącznik Nr 2 - wydatki'!H118&gt;0,'Załącznik Nr 2 - wydatki'!H118,"")</f>
      </c>
      <c r="I48" s="524">
        <f>IF('Załącznik Nr 2 - wydatki'!I118&gt;0,'Załącznik Nr 2 - wydatki'!I118,"")</f>
      </c>
      <c r="J48" s="524">
        <f>IF('Załącznik Nr 2 - wydatki'!J118&gt;0,'Załącznik Nr 2 - wydatki'!J118,"")</f>
        <v>27400</v>
      </c>
      <c r="K48" s="36">
        <f t="shared" si="2"/>
        <v>1.1811872224856663</v>
      </c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</row>
    <row r="49" spans="1:119" ht="13.5" thickBot="1">
      <c r="A49" s="44"/>
      <c r="B49" s="58"/>
      <c r="C49" s="97" t="s">
        <v>126</v>
      </c>
      <c r="D49" s="41">
        <v>4120</v>
      </c>
      <c r="E49" s="524">
        <f>IF('Załącznik Nr 2 - wydatki'!E119&gt;0,'Załącznik Nr 2 - wydatki'!E119,"")</f>
        <v>3300</v>
      </c>
      <c r="F49" s="524">
        <f>IF('Załącznik Nr 2 - wydatki'!F119&gt;0,'Załącznik Nr 2 - wydatki'!F119,"")</f>
        <v>3600</v>
      </c>
      <c r="G49" s="524">
        <f>IF('Załącznik Nr 2 - wydatki'!G119&gt;0,'Załącznik Nr 2 - wydatki'!G119,"")</f>
        <v>3600</v>
      </c>
      <c r="H49" s="524">
        <f>IF('Załącznik Nr 2 - wydatki'!H119&gt;0,'Załącznik Nr 2 - wydatki'!H119,"")</f>
      </c>
      <c r="I49" s="524">
        <f>IF('Załącznik Nr 2 - wydatki'!I119&gt;0,'Załącznik Nr 2 - wydatki'!I119,"")</f>
      </c>
      <c r="J49" s="524">
        <f>IF('Załącznik Nr 2 - wydatki'!J119&gt;0,'Załącznik Nr 2 - wydatki'!J119,"")</f>
        <v>3600</v>
      </c>
      <c r="K49" s="36">
        <f t="shared" si="2"/>
        <v>1.0909090909090908</v>
      </c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</row>
    <row r="50" spans="1:119" ht="13.5" thickBot="1">
      <c r="A50" s="44"/>
      <c r="B50" s="58"/>
      <c r="C50" s="97" t="s">
        <v>117</v>
      </c>
      <c r="D50" s="41">
        <v>4210</v>
      </c>
      <c r="E50" s="524">
        <f>IF('Załącznik Nr 2 - wydatki'!E120&gt;0,'Załącznik Nr 2 - wydatki'!E120,"")</f>
        <v>27700</v>
      </c>
      <c r="F50" s="524">
        <f>IF('Załącznik Nr 2 - wydatki'!F120&gt;0,'Załącznik Nr 2 - wydatki'!F120,"")</f>
        <v>1300</v>
      </c>
      <c r="G50" s="524">
        <f>IF('Załącznik Nr 2 - wydatki'!G120&gt;0,'Załącznik Nr 2 - wydatki'!G120,"")</f>
        <v>1300</v>
      </c>
      <c r="H50" s="524">
        <f>IF('Załącznik Nr 2 - wydatki'!H120&gt;0,'Załącznik Nr 2 - wydatki'!H120,"")</f>
      </c>
      <c r="I50" s="524">
        <f>IF('Załącznik Nr 2 - wydatki'!I120&gt;0,'Załącznik Nr 2 - wydatki'!I120,"")</f>
      </c>
      <c r="J50" s="524">
        <f>IF('Załącznik Nr 2 - wydatki'!J120&gt;0,'Załącznik Nr 2 - wydatki'!J120,"")</f>
        <v>1300</v>
      </c>
      <c r="K50" s="36">
        <f t="shared" si="2"/>
        <v>0.04693140794223827</v>
      </c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</row>
    <row r="51" spans="1:119" ht="13.5" thickBot="1">
      <c r="A51" s="44"/>
      <c r="B51" s="58"/>
      <c r="C51" s="97" t="s">
        <v>83</v>
      </c>
      <c r="D51" s="41">
        <v>4300</v>
      </c>
      <c r="E51" s="524">
        <f>IF('Załącznik Nr 2 - wydatki'!E121&gt;0,'Załącznik Nr 2 - wydatki'!E121,"")</f>
        <v>3500</v>
      </c>
      <c r="F51" s="524">
        <f>IF('Załącznik Nr 2 - wydatki'!F121&gt;0,'Załącznik Nr 2 - wydatki'!F121,"")</f>
        <v>1200</v>
      </c>
      <c r="G51" s="524">
        <f>IF('Załącznik Nr 2 - wydatki'!G121&gt;0,'Załącznik Nr 2 - wydatki'!G121,"")</f>
        <v>1200</v>
      </c>
      <c r="H51" s="524">
        <f>IF('Załącznik Nr 2 - wydatki'!H121&gt;0,'Załącznik Nr 2 - wydatki'!H121,"")</f>
      </c>
      <c r="I51" s="524">
        <f>IF('Załącznik Nr 2 - wydatki'!I121&gt;0,'Załącznik Nr 2 - wydatki'!I121,"")</f>
      </c>
      <c r="J51" s="524">
        <f>IF('Załącznik Nr 2 - wydatki'!J121&gt;0,'Załącznik Nr 2 - wydatki'!J121,"")</f>
        <v>1200</v>
      </c>
      <c r="K51" s="36">
        <f t="shared" si="2"/>
        <v>0.34285714285714286</v>
      </c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</row>
    <row r="52" spans="1:119" ht="13.5" thickBot="1">
      <c r="A52" s="44"/>
      <c r="B52" s="58"/>
      <c r="C52" s="97" t="s">
        <v>84</v>
      </c>
      <c r="D52" s="41">
        <v>4410</v>
      </c>
      <c r="E52" s="524">
        <f>IF('Załącznik Nr 2 - wydatki'!E122&gt;0,'Załącznik Nr 2 - wydatki'!E122,"")</f>
        <v>2500</v>
      </c>
      <c r="F52" s="524">
        <f>IF('Załącznik Nr 2 - wydatki'!F122&gt;0,'Załącznik Nr 2 - wydatki'!F122,"")</f>
        <v>300</v>
      </c>
      <c r="G52" s="524">
        <f>IF('Załącznik Nr 2 - wydatki'!G122&gt;0,'Załącznik Nr 2 - wydatki'!G122,"")</f>
        <v>300</v>
      </c>
      <c r="H52" s="524">
        <f>IF('Załącznik Nr 2 - wydatki'!H122&gt;0,'Załącznik Nr 2 - wydatki'!H122,"")</f>
      </c>
      <c r="I52" s="524">
        <f>IF('Załącznik Nr 2 - wydatki'!I122&gt;0,'Załącznik Nr 2 - wydatki'!I122,"")</f>
      </c>
      <c r="J52" s="524">
        <f>IF('Załącznik Nr 2 - wydatki'!J122&gt;0,'Załącznik Nr 2 - wydatki'!J122,"")</f>
        <v>300</v>
      </c>
      <c r="K52" s="36">
        <f t="shared" si="2"/>
        <v>0.12</v>
      </c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</row>
    <row r="53" spans="1:119" ht="13.5" thickBot="1">
      <c r="A53" s="44"/>
      <c r="B53" s="58"/>
      <c r="C53" s="97" t="s">
        <v>86</v>
      </c>
      <c r="D53" s="41">
        <v>4440</v>
      </c>
      <c r="E53" s="524">
        <f>IF('Załącznik Nr 2 - wydatki'!E123&gt;0,'Załącznik Nr 2 - wydatki'!E123,"")</f>
        <v>3057</v>
      </c>
      <c r="F53" s="524">
        <f>IF('Załącznik Nr 2 - wydatki'!F123&gt;0,'Załącznik Nr 2 - wydatki'!F123,"")</f>
        <v>3400</v>
      </c>
      <c r="G53" s="524">
        <f>IF('Załącznik Nr 2 - wydatki'!G123&gt;0,'Załącznik Nr 2 - wydatki'!G123,"")</f>
        <v>3400</v>
      </c>
      <c r="H53" s="524">
        <f>IF('Załącznik Nr 2 - wydatki'!H123&gt;0,'Załącznik Nr 2 - wydatki'!H123,"")</f>
      </c>
      <c r="I53" s="524">
        <f>IF('Załącznik Nr 2 - wydatki'!I123&gt;0,'Załącznik Nr 2 - wydatki'!I123,"")</f>
      </c>
      <c r="J53" s="524">
        <f>IF('Załącznik Nr 2 - wydatki'!J123&gt;0,'Załącznik Nr 2 - wydatki'!J123,"")</f>
        <v>3400</v>
      </c>
      <c r="K53" s="36">
        <f t="shared" si="2"/>
        <v>1.1122015047432123</v>
      </c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</row>
    <row r="54" spans="1:119" ht="13.5" thickBot="1">
      <c r="A54" s="44"/>
      <c r="B54" s="58"/>
      <c r="C54" s="97" t="s">
        <v>85</v>
      </c>
      <c r="D54" s="41">
        <v>4430</v>
      </c>
      <c r="E54" s="524">
        <f>IF('Załącznik Nr 2 - wydatki'!E124&gt;0,'Załącznik Nr 2 - wydatki'!E124,"")</f>
        <v>5000</v>
      </c>
      <c r="F54" s="524">
        <f>IF('Załącznik Nr 2 - wydatki'!F124&gt;0,'Załącznik Nr 2 - wydatki'!F124,"")</f>
        <v>1600</v>
      </c>
      <c r="G54" s="524">
        <f>IF('Załącznik Nr 2 - wydatki'!G124&gt;0,'Załącznik Nr 2 - wydatki'!G124,"")</f>
        <v>1600</v>
      </c>
      <c r="H54" s="524">
        <f>IF('Załącznik Nr 2 - wydatki'!H124&gt;0,'Załącznik Nr 2 - wydatki'!H124,"")</f>
      </c>
      <c r="I54" s="524">
        <f>IF('Załącznik Nr 2 - wydatki'!I124&gt;0,'Załącznik Nr 2 - wydatki'!I124,"")</f>
      </c>
      <c r="J54" s="524">
        <f>IF('Załącznik Nr 2 - wydatki'!J124&gt;0,'Załącznik Nr 2 - wydatki'!J124,"")</f>
        <v>1600</v>
      </c>
      <c r="K54" s="36">
        <f t="shared" si="2"/>
        <v>0.32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</row>
    <row r="55" spans="1:119" ht="13.5" thickBot="1">
      <c r="A55" s="44"/>
      <c r="B55" s="58"/>
      <c r="C55" s="97" t="s">
        <v>411</v>
      </c>
      <c r="D55" s="145">
        <v>4360</v>
      </c>
      <c r="E55" s="524">
        <f>IF('Załącznik Nr 2 - wydatki'!E125&gt;0,'Załącznik Nr 2 - wydatki'!E125,"")</f>
      </c>
      <c r="F55" s="524">
        <f>IF('Załącznik Nr 2 - wydatki'!F125&gt;0,'Załącznik Nr 2 - wydatki'!F125,"")</f>
        <v>800</v>
      </c>
      <c r="G55" s="524">
        <f>IF('Załącznik Nr 2 - wydatki'!G125&gt;0,'Załącznik Nr 2 - wydatki'!G125,"")</f>
        <v>800</v>
      </c>
      <c r="H55" s="524">
        <f>IF('Załącznik Nr 2 - wydatki'!H125&gt;0,'Załącznik Nr 2 - wydatki'!H125,"")</f>
      </c>
      <c r="I55" s="524">
        <f>IF('Załącznik Nr 2 - wydatki'!I125&gt;0,'Załącznik Nr 2 - wydatki'!I125,"")</f>
      </c>
      <c r="J55" s="524">
        <f>IF('Załącznik Nr 2 - wydatki'!J125&gt;0,'Załącznik Nr 2 - wydatki'!J125,"")</f>
        <v>800</v>
      </c>
      <c r="K55" s="36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</row>
    <row r="56" spans="1:119" ht="24.75" thickBot="1">
      <c r="A56" s="44"/>
      <c r="B56" s="58"/>
      <c r="C56" s="97" t="s">
        <v>415</v>
      </c>
      <c r="D56" s="145">
        <v>4750</v>
      </c>
      <c r="E56" s="524"/>
      <c r="F56" s="524">
        <f>IF('Załącznik Nr 2 - wydatki'!F126&gt;0,'Załącznik Nr 2 - wydatki'!F126,"")</f>
        <v>100</v>
      </c>
      <c r="G56" s="524">
        <f>IF('Załącznik Nr 2 - wydatki'!G126&gt;0,'Załącznik Nr 2 - wydatki'!G126,"")</f>
        <v>100</v>
      </c>
      <c r="H56" s="524">
        <f>IF('Załącznik Nr 2 - wydatki'!H126&gt;0,'Załącznik Nr 2 - wydatki'!H126,"")</f>
      </c>
      <c r="I56" s="524">
        <f>IF('Załącznik Nr 2 - wydatki'!I126&gt;0,'Załącznik Nr 2 - wydatki'!I126,"")</f>
      </c>
      <c r="J56" s="524">
        <f>IF('Załącznik Nr 2 - wydatki'!J126&gt;0,'Załącznik Nr 2 - wydatki'!J126,"")</f>
        <v>100</v>
      </c>
      <c r="K56" s="36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</row>
    <row r="57" spans="1:119" ht="24.75" thickBot="1">
      <c r="A57" s="44"/>
      <c r="B57" s="58"/>
      <c r="C57" s="97" t="s">
        <v>414</v>
      </c>
      <c r="D57" s="145">
        <v>4740</v>
      </c>
      <c r="E57" s="524">
        <f>IF('Załącznik Nr 2 - wydatki'!E127&gt;0,'Załącznik Nr 2 - wydatki'!E127,"")</f>
      </c>
      <c r="F57" s="524">
        <f>IF('Załącznik Nr 2 - wydatki'!F127&gt;0,'Załącznik Nr 2 - wydatki'!F127,"")</f>
        <v>200</v>
      </c>
      <c r="G57" s="524">
        <f>IF('Załącznik Nr 2 - wydatki'!G127&gt;0,'Załącznik Nr 2 - wydatki'!G127,"")</f>
        <v>200</v>
      </c>
      <c r="H57" s="524">
        <f>IF('Załącznik Nr 2 - wydatki'!H127&gt;0,'Załącznik Nr 2 - wydatki'!H127,"")</f>
      </c>
      <c r="I57" s="524">
        <f>IF('Załącznik Nr 2 - wydatki'!I127&gt;0,'Załącznik Nr 2 - wydatki'!I127,"")</f>
      </c>
      <c r="J57" s="524">
        <f>IF('Załącznik Nr 2 - wydatki'!J127&gt;0,'Załącznik Nr 2 - wydatki'!J127,"")</f>
        <v>200</v>
      </c>
      <c r="K57" s="36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</row>
    <row r="58" spans="1:119" ht="13.5" thickBot="1">
      <c r="A58" s="44"/>
      <c r="B58" s="58"/>
      <c r="C58" s="97" t="s">
        <v>326</v>
      </c>
      <c r="D58" s="41">
        <v>4280</v>
      </c>
      <c r="E58" s="346">
        <f>IF('Załącznik Nr 2 - wydatki'!E128&gt;0,'Załącznik Nr 2 - wydatki'!E128,"")</f>
        <v>300</v>
      </c>
      <c r="F58" s="346">
        <f>IF('Załącznik Nr 2 - wydatki'!F128&gt;0,'Załącznik Nr 2 - wydatki'!F128,"")</f>
        <v>200</v>
      </c>
      <c r="G58" s="346">
        <f>IF('Załącznik Nr 2 - wydatki'!G128&gt;0,'Załącznik Nr 2 - wydatki'!G128,"")</f>
        <v>200</v>
      </c>
      <c r="H58" s="346">
        <f>IF('Załącznik Nr 2 - wydatki'!H128&gt;0,'Załącznik Nr 2 - wydatki'!H128,"")</f>
      </c>
      <c r="I58" s="346">
        <f>IF('Załącznik Nr 2 - wydatki'!I128&gt;0,'Załącznik Nr 2 - wydatki'!I128,"")</f>
      </c>
      <c r="J58" s="346">
        <f>IF('Załącznik Nr 2 - wydatki'!J128&gt;0,'Załącznik Nr 2 - wydatki'!J128,"")</f>
        <v>200</v>
      </c>
      <c r="K58" s="36">
        <f t="shared" si="2"/>
        <v>0.6666666666666666</v>
      </c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</row>
    <row r="59" spans="1:119" ht="13.5" thickBot="1">
      <c r="A59" s="44"/>
      <c r="B59" s="58"/>
      <c r="C59" s="490" t="s">
        <v>484</v>
      </c>
      <c r="D59" s="491" t="s">
        <v>483</v>
      </c>
      <c r="E59" s="346">
        <f>IF('Załącznik Nr 2 - wydatki'!E129&gt;0,'Załącznik Nr 2 - wydatki'!E129,"")</f>
      </c>
      <c r="F59" s="346">
        <f>IF('Załącznik Nr 2 - wydatki'!F129&gt;0,'Załącznik Nr 2 - wydatki'!F129,"")</f>
        <v>4000</v>
      </c>
      <c r="G59" s="346">
        <f>IF('Załącznik Nr 2 - wydatki'!G129&gt;0,'Załącznik Nr 2 - wydatki'!G129,"")</f>
        <v>4000</v>
      </c>
      <c r="H59" s="346">
        <f>IF('Załącznik Nr 2 - wydatki'!H129&gt;0,'Załącznik Nr 2 - wydatki'!H129,"")</f>
      </c>
      <c r="I59" s="346">
        <f>IF('Załącznik Nr 2 - wydatki'!I129&gt;0,'Załącznik Nr 2 - wydatki'!I129,"")</f>
      </c>
      <c r="J59" s="346">
        <f>IF('Załącznik Nr 2 - wydatki'!J129&gt;0,'Załącznik Nr 2 - wydatki'!J129,"")</f>
        <v>4000</v>
      </c>
      <c r="K59" s="36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</row>
    <row r="60" spans="1:119" ht="21" customHeight="1" thickBot="1">
      <c r="A60" s="120">
        <v>750</v>
      </c>
      <c r="B60" s="125"/>
      <c r="C60" s="153" t="s">
        <v>135</v>
      </c>
      <c r="D60" s="131"/>
      <c r="E60" s="505">
        <f aca="true" t="shared" si="13" ref="E60:J60">SUM(E61+E70+E82+E88)</f>
        <v>3227984</v>
      </c>
      <c r="F60" s="505">
        <f t="shared" si="13"/>
        <v>3403577</v>
      </c>
      <c r="G60" s="505">
        <f t="shared" si="13"/>
        <v>3403577</v>
      </c>
      <c r="H60" s="505">
        <f t="shared" si="13"/>
        <v>2151082</v>
      </c>
      <c r="I60" s="505">
        <f t="shared" si="13"/>
        <v>1056395</v>
      </c>
      <c r="J60" s="505">
        <f t="shared" si="13"/>
        <v>196100</v>
      </c>
      <c r="K60" s="36">
        <f t="shared" si="2"/>
        <v>1.0543971097750175</v>
      </c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</row>
    <row r="61" spans="1:119" s="4" customFormat="1" ht="18" customHeight="1" thickBot="1">
      <c r="A61" s="79"/>
      <c r="B61" s="60">
        <v>75011</v>
      </c>
      <c r="C61" s="100" t="s">
        <v>136</v>
      </c>
      <c r="D61" s="132"/>
      <c r="E61" s="504">
        <f aca="true" t="shared" si="14" ref="E61:J61">SUM(E62:E69)</f>
        <v>171192</v>
      </c>
      <c r="F61" s="504">
        <f t="shared" si="14"/>
        <v>173100</v>
      </c>
      <c r="G61" s="504">
        <f t="shared" si="14"/>
        <v>173100</v>
      </c>
      <c r="H61" s="504">
        <f t="shared" si="14"/>
        <v>2000</v>
      </c>
      <c r="I61" s="504">
        <f t="shared" si="14"/>
        <v>0</v>
      </c>
      <c r="J61" s="504">
        <f t="shared" si="14"/>
        <v>171100</v>
      </c>
      <c r="K61" s="36">
        <f t="shared" si="2"/>
        <v>1.0111453806252628</v>
      </c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</row>
    <row r="62" spans="1:119" ht="13.5" thickBot="1">
      <c r="A62" s="44"/>
      <c r="B62" s="58"/>
      <c r="C62" s="97" t="s">
        <v>77</v>
      </c>
      <c r="D62" s="41">
        <v>4010</v>
      </c>
      <c r="E62" s="524">
        <v>115147</v>
      </c>
      <c r="F62" s="524">
        <v>115086</v>
      </c>
      <c r="G62" s="524">
        <f>SUM(H62:J62)</f>
        <v>115086</v>
      </c>
      <c r="H62" s="524"/>
      <c r="I62" s="524">
        <f>IF('Załącznik Nr 2 - wydatki'!I136&gt;0,'Załącznik Nr 2 - wydatki'!I136,"")</f>
      </c>
      <c r="J62" s="524">
        <v>115086</v>
      </c>
      <c r="K62" s="36">
        <f t="shared" si="2"/>
        <v>0.9994702423858198</v>
      </c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</row>
    <row r="63" spans="1:119" ht="13.5" thickBot="1">
      <c r="A63" s="44"/>
      <c r="B63" s="58"/>
      <c r="C63" s="97" t="s">
        <v>24</v>
      </c>
      <c r="D63" s="41">
        <v>4040</v>
      </c>
      <c r="E63" s="524">
        <v>10190</v>
      </c>
      <c r="F63" s="524">
        <v>10184</v>
      </c>
      <c r="G63" s="524">
        <f aca="true" t="shared" si="15" ref="G63:G69">SUM(H63:J63)</f>
        <v>10184</v>
      </c>
      <c r="H63" s="524"/>
      <c r="I63" s="524">
        <f>IF('Załącznik Nr 2 - wydatki'!I137&gt;0,'Załącznik Nr 2 - wydatki'!I137,"")</f>
      </c>
      <c r="J63" s="524">
        <v>10184</v>
      </c>
      <c r="K63" s="36">
        <f t="shared" si="2"/>
        <v>0.9994111874386653</v>
      </c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</row>
    <row r="64" spans="1:119" ht="13.5" thickBot="1">
      <c r="A64" s="44"/>
      <c r="B64" s="58"/>
      <c r="C64" s="97" t="s">
        <v>79</v>
      </c>
      <c r="D64" s="41">
        <v>4110</v>
      </c>
      <c r="E64" s="524">
        <v>21399</v>
      </c>
      <c r="F64" s="524">
        <v>21387</v>
      </c>
      <c r="G64" s="524">
        <f t="shared" si="15"/>
        <v>21387</v>
      </c>
      <c r="H64" s="524"/>
      <c r="I64" s="524">
        <f>IF('Załącznik Nr 2 - wydatki'!I138&gt;0,'Załącznik Nr 2 - wydatki'!I138,"")</f>
      </c>
      <c r="J64" s="524">
        <v>21387</v>
      </c>
      <c r="K64" s="36">
        <f t="shared" si="2"/>
        <v>0.9994392261320623</v>
      </c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</row>
    <row r="65" spans="1:119" ht="13.5" thickBot="1">
      <c r="A65" s="44"/>
      <c r="B65" s="58"/>
      <c r="C65" s="97" t="s">
        <v>137</v>
      </c>
      <c r="D65" s="41">
        <v>4120</v>
      </c>
      <c r="E65" s="524">
        <v>3057</v>
      </c>
      <c r="F65" s="524">
        <v>3058</v>
      </c>
      <c r="G65" s="524">
        <f t="shared" si="15"/>
        <v>3058</v>
      </c>
      <c r="H65" s="524"/>
      <c r="I65" s="524">
        <f>IF('Załącznik Nr 2 - wydatki'!I139&gt;0,'Załącznik Nr 2 - wydatki'!I139,"")</f>
      </c>
      <c r="J65" s="524">
        <v>3058</v>
      </c>
      <c r="K65" s="36">
        <f t="shared" si="2"/>
        <v>1.0003271180896303</v>
      </c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</row>
    <row r="66" spans="1:119" ht="13.5" thickBot="1">
      <c r="A66" s="44"/>
      <c r="B66" s="58"/>
      <c r="C66" s="97" t="s">
        <v>80</v>
      </c>
      <c r="D66" s="41">
        <v>4210</v>
      </c>
      <c r="E66" s="524">
        <v>6114</v>
      </c>
      <c r="F66" s="524">
        <v>8111</v>
      </c>
      <c r="G66" s="524">
        <f t="shared" si="15"/>
        <v>8111</v>
      </c>
      <c r="H66" s="524">
        <v>2000</v>
      </c>
      <c r="I66" s="524">
        <f>IF('Załącznik Nr 2 - wydatki'!I140&gt;0,'Załącznik Nr 2 - wydatki'!I140,"")</f>
      </c>
      <c r="J66" s="524">
        <v>6111</v>
      </c>
      <c r="K66" s="36">
        <f t="shared" si="2"/>
        <v>1.326627412495911</v>
      </c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</row>
    <row r="67" spans="1:119" ht="13.5" thickBot="1">
      <c r="A67" s="44"/>
      <c r="B67" s="58"/>
      <c r="C67" s="97" t="s">
        <v>83</v>
      </c>
      <c r="D67" s="41">
        <v>4300</v>
      </c>
      <c r="E67" s="524">
        <v>5095</v>
      </c>
      <c r="F67" s="524">
        <v>5092</v>
      </c>
      <c r="G67" s="524">
        <f t="shared" si="15"/>
        <v>5092</v>
      </c>
      <c r="H67" s="524"/>
      <c r="I67" s="524">
        <f>IF('Załącznik Nr 2 - wydatki'!I141&gt;0,'Załącznik Nr 2 - wydatki'!I141,"")</f>
      </c>
      <c r="J67" s="524">
        <v>5092</v>
      </c>
      <c r="K67" s="36">
        <f t="shared" si="2"/>
        <v>0.9994111874386653</v>
      </c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</row>
    <row r="68" spans="1:119" ht="13.5" thickBot="1">
      <c r="A68" s="44"/>
      <c r="B68" s="58"/>
      <c r="C68" s="97" t="s">
        <v>84</v>
      </c>
      <c r="D68" s="41">
        <v>4410</v>
      </c>
      <c r="E68" s="524">
        <v>1019</v>
      </c>
      <c r="F68" s="524">
        <v>1016</v>
      </c>
      <c r="G68" s="524">
        <f t="shared" si="15"/>
        <v>1016</v>
      </c>
      <c r="H68" s="524"/>
      <c r="I68" s="524">
        <f>IF('Załącznik Nr 2 - wydatki'!I142&gt;0,'Załącznik Nr 2 - wydatki'!I142,"")</f>
      </c>
      <c r="J68" s="524">
        <v>1016</v>
      </c>
      <c r="K68" s="36">
        <f t="shared" si="2"/>
        <v>0.9970559371933267</v>
      </c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</row>
    <row r="69" spans="1:119" ht="13.5" thickBot="1">
      <c r="A69" s="44"/>
      <c r="B69" s="58"/>
      <c r="C69" s="97" t="s">
        <v>86</v>
      </c>
      <c r="D69" s="41">
        <v>4440</v>
      </c>
      <c r="E69" s="524">
        <v>9171</v>
      </c>
      <c r="F69" s="524">
        <v>9166</v>
      </c>
      <c r="G69" s="524">
        <f t="shared" si="15"/>
        <v>9166</v>
      </c>
      <c r="H69" s="524"/>
      <c r="I69" s="524">
        <f>IF('Załącznik Nr 2 - wydatki'!I143&gt;0,'Załącznik Nr 2 - wydatki'!I143,"")</f>
      </c>
      <c r="J69" s="524">
        <v>9166</v>
      </c>
      <c r="K69" s="36">
        <f t="shared" si="2"/>
        <v>0.9994548031839494</v>
      </c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</row>
    <row r="70" spans="1:119" s="4" customFormat="1" ht="18" customHeight="1" thickBot="1">
      <c r="A70" s="79"/>
      <c r="B70" s="59">
        <v>75020</v>
      </c>
      <c r="C70" s="98" t="s">
        <v>139</v>
      </c>
      <c r="D70" s="134"/>
      <c r="E70" s="512">
        <f aca="true" t="shared" si="16" ref="E70:J70">SUM(E71:E81)</f>
        <v>2660258</v>
      </c>
      <c r="F70" s="512">
        <f t="shared" si="16"/>
        <v>2686723</v>
      </c>
      <c r="G70" s="512">
        <f t="shared" si="16"/>
        <v>2686723</v>
      </c>
      <c r="H70" s="512">
        <f t="shared" si="16"/>
        <v>1682062</v>
      </c>
      <c r="I70" s="512">
        <f t="shared" si="16"/>
        <v>1004661</v>
      </c>
      <c r="J70" s="512">
        <f t="shared" si="16"/>
        <v>0</v>
      </c>
      <c r="K70" s="36">
        <f t="shared" si="2"/>
        <v>1.0099482832116284</v>
      </c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</row>
    <row r="71" spans="1:119" ht="13.5" thickBot="1">
      <c r="A71" s="44"/>
      <c r="B71" s="58"/>
      <c r="C71" s="97" t="s">
        <v>77</v>
      </c>
      <c r="D71" s="41">
        <v>4010</v>
      </c>
      <c r="E71" s="524">
        <f>IF('Załącznik Nr 2 - wydatki'!E146&gt;0,'Załącznik Nr 2 - wydatki'!E146,"")</f>
        <v>893865</v>
      </c>
      <c r="F71" s="524">
        <f>IF('Załącznik Nr 2 - wydatki'!F146&gt;0,'Załącznik Nr 2 - wydatki'!F146,"")</f>
        <v>931641</v>
      </c>
      <c r="G71" s="524">
        <f>IF('Załącznik Nr 2 - wydatki'!G146&gt;0,'Załącznik Nr 2 - wydatki'!G146,"")</f>
        <v>931641</v>
      </c>
      <c r="H71" s="524">
        <f>IF('Załącznik Nr 2 - wydatki'!H146&gt;0,'Załącznik Nr 2 - wydatki'!H146,"")</f>
        <v>931641</v>
      </c>
      <c r="I71" s="524">
        <f>IF('Załącznik Nr 2 - wydatki'!I146&gt;0,'Załącznik Nr 2 - wydatki'!I146,"")</f>
      </c>
      <c r="J71" s="524">
        <f>IF('Załącznik Nr 2 - wydatki'!J146&gt;0,'Załącznik Nr 2 - wydatki'!J146,"")</f>
      </c>
      <c r="K71" s="36">
        <f t="shared" si="2"/>
        <v>1.0422614153143932</v>
      </c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</row>
    <row r="72" spans="1:119" ht="13.5" thickBot="1">
      <c r="A72" s="44"/>
      <c r="B72" s="58"/>
      <c r="C72" s="97" t="s">
        <v>24</v>
      </c>
      <c r="D72" s="41">
        <v>4040</v>
      </c>
      <c r="E72" s="524">
        <f>IF('Załącznik Nr 2 - wydatki'!E147&gt;0,'Załącznik Nr 2 - wydatki'!E147,"")</f>
        <v>64715</v>
      </c>
      <c r="F72" s="524">
        <f>IF('Załącznik Nr 2 - wydatki'!F147&gt;0,'Załącznik Nr 2 - wydatki'!F147,"")</f>
        <v>67929</v>
      </c>
      <c r="G72" s="524">
        <f>IF('Załącznik Nr 2 - wydatki'!G147&gt;0,'Załącznik Nr 2 - wydatki'!G147,"")</f>
        <v>67929</v>
      </c>
      <c r="H72" s="524">
        <f>IF('Załącznik Nr 2 - wydatki'!H147&gt;0,'Załącznik Nr 2 - wydatki'!H147,"")</f>
        <v>67929</v>
      </c>
      <c r="I72" s="524">
        <f>IF('Załącznik Nr 2 - wydatki'!I147&gt;0,'Załącznik Nr 2 - wydatki'!I147,"")</f>
      </c>
      <c r="J72" s="524">
        <f>IF('Załącznik Nr 2 - wydatki'!J147&gt;0,'Załącznik Nr 2 - wydatki'!J147,"")</f>
      </c>
      <c r="K72" s="36">
        <f aca="true" t="shared" si="17" ref="K72:K131">G72/E72</f>
        <v>1.04966391099436</v>
      </c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</row>
    <row r="73" spans="1:119" ht="13.5" thickBot="1">
      <c r="A73" s="44"/>
      <c r="B73" s="58"/>
      <c r="C73" s="97" t="s">
        <v>79</v>
      </c>
      <c r="D73" s="41">
        <v>4110</v>
      </c>
      <c r="E73" s="524">
        <f>IF('Załącznik Nr 2 - wydatki'!E148&gt;0,'Załącznik Nr 2 - wydatki'!E148,"")</f>
        <v>150828</v>
      </c>
      <c r="F73" s="524">
        <f>IF('Załącznik Nr 2 - wydatki'!F148&gt;0,'Załącznik Nr 2 - wydatki'!F148,"")</f>
        <v>155653</v>
      </c>
      <c r="G73" s="524">
        <f>IF('Załącznik Nr 2 - wydatki'!G148&gt;0,'Załącznik Nr 2 - wydatki'!G148,"")</f>
        <v>155653</v>
      </c>
      <c r="H73" s="524">
        <f>IF('Załącznik Nr 2 - wydatki'!H148&gt;0,'Załącznik Nr 2 - wydatki'!H148,"")</f>
        <v>155653</v>
      </c>
      <c r="I73" s="524">
        <f>IF('Załącznik Nr 2 - wydatki'!I148&gt;0,'Załącznik Nr 2 - wydatki'!I148,"")</f>
      </c>
      <c r="J73" s="524">
        <f>IF('Załącznik Nr 2 - wydatki'!J148&gt;0,'Załącznik Nr 2 - wydatki'!J148,"")</f>
      </c>
      <c r="K73" s="36">
        <f t="shared" si="17"/>
        <v>1.0319900814172436</v>
      </c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</row>
    <row r="74" spans="1:119" ht="13.5" thickBot="1">
      <c r="A74" s="44"/>
      <c r="B74" s="58"/>
      <c r="C74" s="97" t="s">
        <v>137</v>
      </c>
      <c r="D74" s="41">
        <v>4120</v>
      </c>
      <c r="E74" s="524">
        <f>IF('Załącznik Nr 2 - wydatki'!E149&gt;0,'Załącznik Nr 2 - wydatki'!E149,"")</f>
        <v>21447</v>
      </c>
      <c r="F74" s="524">
        <f>IF('Załącznik Nr 2 - wydatki'!F149&gt;0,'Załącznik Nr 2 - wydatki'!F149,"")</f>
        <v>21941</v>
      </c>
      <c r="G74" s="524">
        <f>IF('Załącznik Nr 2 - wydatki'!G149&gt;0,'Załącznik Nr 2 - wydatki'!G149,"")</f>
        <v>21941</v>
      </c>
      <c r="H74" s="524">
        <f>IF('Załącznik Nr 2 - wydatki'!H149&gt;0,'Załącznik Nr 2 - wydatki'!H149,"")</f>
        <v>21941</v>
      </c>
      <c r="I74" s="524">
        <f>IF('Załącznik Nr 2 - wydatki'!I149&gt;0,'Załącznik Nr 2 - wydatki'!I149,"")</f>
      </c>
      <c r="J74" s="524">
        <f>IF('Załącznik Nr 2 - wydatki'!J149&gt;0,'Załącznik Nr 2 - wydatki'!J149,"")</f>
      </c>
      <c r="K74" s="36">
        <f t="shared" si="17"/>
        <v>1.0230335245022615</v>
      </c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</row>
    <row r="75" spans="1:119" ht="13.5" thickBot="1">
      <c r="A75" s="44"/>
      <c r="B75" s="58"/>
      <c r="C75" s="97" t="s">
        <v>80</v>
      </c>
      <c r="D75" s="41">
        <v>4210</v>
      </c>
      <c r="E75" s="524">
        <f>IF('Załącznik Nr 2 - wydatki'!E150&gt;0,'Załącznik Nr 2 - wydatki'!E150,"")</f>
        <v>33085</v>
      </c>
      <c r="F75" s="524">
        <f>IF('Załącznik Nr 2 - wydatki'!F150&gt;0,'Załącznik Nr 2 - wydatki'!F150,"")</f>
        <v>300000</v>
      </c>
      <c r="G75" s="524">
        <f>IF('Załącznik Nr 2 - wydatki'!G150&gt;0,'Załącznik Nr 2 - wydatki'!G150,"")</f>
        <v>300000</v>
      </c>
      <c r="H75" s="524">
        <f>IF('Załącznik Nr 2 - wydatki'!H150&gt;0,'Załącznik Nr 2 - wydatki'!H150,"")</f>
        <v>300000</v>
      </c>
      <c r="I75" s="524">
        <f>IF('Załącznik Nr 2 - wydatki'!I150&gt;0,'Załącznik Nr 2 - wydatki'!I150,"")</f>
      </c>
      <c r="J75" s="524">
        <f>IF('Załącznik Nr 2 - wydatki'!J150&gt;0,'Załącznik Nr 2 - wydatki'!J150,"")</f>
      </c>
      <c r="K75" s="36">
        <f t="shared" si="17"/>
        <v>9.067553271875472</v>
      </c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</row>
    <row r="76" spans="1:119" ht="13.5" thickBot="1">
      <c r="A76" s="44"/>
      <c r="B76" s="58"/>
      <c r="C76" s="97" t="s">
        <v>83</v>
      </c>
      <c r="D76" s="41">
        <v>4300</v>
      </c>
      <c r="E76" s="524">
        <f>IF('Załącznik Nr 2 - wydatki'!E151&gt;0,'Załącznik Nr 2 - wydatki'!E151,"")</f>
        <v>545768</v>
      </c>
      <c r="F76" s="524">
        <f>IF('Załącznik Nr 2 - wydatki'!F151&gt;0,'Załącznik Nr 2 - wydatki'!F151,"")</f>
        <v>180000</v>
      </c>
      <c r="G76" s="524">
        <f>IF('Załącznik Nr 2 - wydatki'!G151&gt;0,'Załącznik Nr 2 - wydatki'!G151,"")</f>
        <v>180000</v>
      </c>
      <c r="H76" s="524">
        <f>IF('Załącznik Nr 2 - wydatki'!H151&gt;0,'Załącznik Nr 2 - wydatki'!H151,"")</f>
        <v>180000</v>
      </c>
      <c r="I76" s="524">
        <f>IF('Załącznik Nr 2 - wydatki'!I151&gt;0,'Załącznik Nr 2 - wydatki'!I151,"")</f>
      </c>
      <c r="J76" s="524">
        <f>IF('Załącznik Nr 2 - wydatki'!J151&gt;0,'Załącznik Nr 2 - wydatki'!J151,"")</f>
      </c>
      <c r="K76" s="36">
        <f t="shared" si="17"/>
        <v>0.32981046891719557</v>
      </c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</row>
    <row r="77" spans="1:119" ht="13.5" thickBot="1">
      <c r="A77" s="44"/>
      <c r="B77" s="58"/>
      <c r="C77" s="97" t="s">
        <v>140</v>
      </c>
      <c r="D77" s="41">
        <v>4410</v>
      </c>
      <c r="E77" s="524">
        <f>IF('Załącznik Nr 2 - wydatki'!E152&gt;0,'Załącznik Nr 2 - wydatki'!E152,"")</f>
        <v>4560</v>
      </c>
      <c r="F77" s="524">
        <f>IF('Załącznik Nr 2 - wydatki'!F152&gt;0,'Załącznik Nr 2 - wydatki'!F152,"")</f>
        <v>4060</v>
      </c>
      <c r="G77" s="524">
        <f>IF('Załącznik Nr 2 - wydatki'!G152&gt;0,'Załącznik Nr 2 - wydatki'!G152,"")</f>
        <v>4060</v>
      </c>
      <c r="H77" s="524">
        <f>IF('Załącznik Nr 2 - wydatki'!H152&gt;0,'Załącznik Nr 2 - wydatki'!H152,"")</f>
        <v>4060</v>
      </c>
      <c r="I77" s="524">
        <f>IF('Załącznik Nr 2 - wydatki'!I152&gt;0,'Załącznik Nr 2 - wydatki'!I152,"")</f>
      </c>
      <c r="J77" s="524">
        <f>IF('Załącznik Nr 2 - wydatki'!J152&gt;0,'Załącznik Nr 2 - wydatki'!J152,"")</f>
      </c>
      <c r="K77" s="36">
        <f t="shared" si="17"/>
        <v>0.8903508771929824</v>
      </c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</row>
    <row r="78" spans="1:119" ht="13.5" thickBot="1">
      <c r="A78" s="44"/>
      <c r="B78" s="58"/>
      <c r="C78" s="97" t="s">
        <v>393</v>
      </c>
      <c r="D78" s="145">
        <v>4610</v>
      </c>
      <c r="E78" s="524">
        <f>IF('Załącznik Nr 2 - wydatki'!E153&gt;0,'Załącznik Nr 2 - wydatki'!E153,"")</f>
        <v>500</v>
      </c>
      <c r="F78" s="524">
        <f>IF('Załącznik Nr 2 - wydatki'!F153&gt;0,'Załącznik Nr 2 - wydatki'!F153,"")</f>
      </c>
      <c r="G78" s="524">
        <f>IF('Załącznik Nr 2 - wydatki'!G153&gt;0,'Załącznik Nr 2 - wydatki'!G153,"")</f>
      </c>
      <c r="H78" s="524">
        <f>IF('Załącznik Nr 2 - wydatki'!H153&gt;0,'Załącznik Nr 2 - wydatki'!H153,"")</f>
      </c>
      <c r="I78" s="524">
        <f>IF('Załącznik Nr 2 - wydatki'!I153&gt;0,'Załącznik Nr 2 - wydatki'!I153,"")</f>
      </c>
      <c r="J78" s="524">
        <f>IF('Załącznik Nr 2 - wydatki'!J153&gt;0,'Załącznik Nr 2 - wydatki'!J153,"")</f>
      </c>
      <c r="K78" s="36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</row>
    <row r="79" spans="1:119" ht="13.5" thickBot="1">
      <c r="A79" s="44"/>
      <c r="B79" s="58"/>
      <c r="C79" s="97" t="s">
        <v>86</v>
      </c>
      <c r="D79" s="41">
        <v>4440</v>
      </c>
      <c r="E79" s="524">
        <f>IF('Załącznik Nr 2 - wydatki'!E154&gt;0,'Załącznik Nr 2 - wydatki'!E154,"")</f>
        <v>19870</v>
      </c>
      <c r="F79" s="524">
        <f>IF('Załącznik Nr 2 - wydatki'!F154&gt;0,'Załącznik Nr 2 - wydatki'!F154,"")</f>
        <v>20838</v>
      </c>
      <c r="G79" s="524">
        <f>IF('Załącznik Nr 2 - wydatki'!G154&gt;0,'Załącznik Nr 2 - wydatki'!G154,"")</f>
        <v>20838</v>
      </c>
      <c r="H79" s="524">
        <f>IF('Załącznik Nr 2 - wydatki'!H154&gt;0,'Załącznik Nr 2 - wydatki'!H154,"")</f>
        <v>20838</v>
      </c>
      <c r="I79" s="524">
        <f>IF('Załącznik Nr 2 - wydatki'!I154&gt;0,'Załącznik Nr 2 - wydatki'!I154,"")</f>
      </c>
      <c r="J79" s="524">
        <f>IF('Załącznik Nr 2 - wydatki'!J154&gt;0,'Załącznik Nr 2 - wydatki'!J154,"")</f>
      </c>
      <c r="K79" s="36">
        <f t="shared" si="17"/>
        <v>1.0487166582788123</v>
      </c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</row>
    <row r="80" spans="1:119" ht="36.75" thickBot="1">
      <c r="A80" s="44"/>
      <c r="B80" s="61"/>
      <c r="C80" s="270" t="s">
        <v>394</v>
      </c>
      <c r="D80" s="207">
        <v>2320</v>
      </c>
      <c r="E80" s="346">
        <f>IF('Załącznik Nr 2 - wydatki'!E155&gt;0,'Załącznik Nr 2 - wydatki'!E155,"")</f>
        <v>924620</v>
      </c>
      <c r="F80" s="346">
        <f>IF('Załącznik Nr 2 - wydatki'!F155&gt;0,'Załącznik Nr 2 - wydatki'!F155,"")</f>
        <v>1004661</v>
      </c>
      <c r="G80" s="346">
        <f>IF('Załącznik Nr 2 - wydatki'!G155&gt;0,'Załącznik Nr 2 - wydatki'!G155,"")</f>
        <v>1004661</v>
      </c>
      <c r="H80" s="346">
        <f>IF('Załącznik Nr 2 - wydatki'!H155&gt;0,'Załącznik Nr 2 - wydatki'!H155,"")</f>
      </c>
      <c r="I80" s="346">
        <f>IF('Załącznik Nr 2 - wydatki'!I155&gt;0,'Załącznik Nr 2 - wydatki'!I155,"")</f>
        <v>1004661</v>
      </c>
      <c r="J80" s="346">
        <f>IF('Załącznik Nr 2 - wydatki'!J155&gt;0,'Załącznik Nr 2 - wydatki'!J155,"")</f>
      </c>
      <c r="K80" s="36">
        <f t="shared" si="17"/>
        <v>1.0865663732127793</v>
      </c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</row>
    <row r="81" spans="1:119" ht="13.5" thickBot="1">
      <c r="A81" s="44"/>
      <c r="B81" s="58"/>
      <c r="C81" s="97" t="s">
        <v>434</v>
      </c>
      <c r="D81" s="145">
        <v>4260</v>
      </c>
      <c r="E81" s="346">
        <f>IF('Załącznik Nr 2 - wydatki'!E156&gt;0,'Załącznik Nr 2 - wydatki'!E156,"")</f>
        <v>1000</v>
      </c>
      <c r="F81" s="351"/>
      <c r="G81" s="351"/>
      <c r="H81" s="351"/>
      <c r="I81" s="351"/>
      <c r="J81" s="351"/>
      <c r="K81" s="36">
        <f t="shared" si="17"/>
        <v>0</v>
      </c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</row>
    <row r="82" spans="1:119" s="4" customFormat="1" ht="18" customHeight="1" thickBot="1">
      <c r="A82" s="79"/>
      <c r="B82" s="59">
        <v>75045</v>
      </c>
      <c r="C82" s="98" t="s">
        <v>143</v>
      </c>
      <c r="D82" s="134"/>
      <c r="E82" s="512">
        <f aca="true" t="shared" si="18" ref="E82:J82">SUM(E83:E87)</f>
        <v>24000</v>
      </c>
      <c r="F82" s="512">
        <f t="shared" si="18"/>
        <v>25000</v>
      </c>
      <c r="G82" s="512">
        <f t="shared" si="18"/>
        <v>25000</v>
      </c>
      <c r="H82" s="512">
        <f t="shared" si="18"/>
        <v>0</v>
      </c>
      <c r="I82" s="512">
        <f t="shared" si="18"/>
        <v>0</v>
      </c>
      <c r="J82" s="512">
        <f t="shared" si="18"/>
        <v>25000</v>
      </c>
      <c r="K82" s="36">
        <f t="shared" si="17"/>
        <v>1.0416666666666667</v>
      </c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</row>
    <row r="83" spans="1:119" ht="13.5" thickBot="1">
      <c r="A83" s="44"/>
      <c r="B83" s="58"/>
      <c r="C83" s="97" t="s">
        <v>298</v>
      </c>
      <c r="D83" s="41">
        <v>4170</v>
      </c>
      <c r="E83" s="524">
        <f>IF('Załącznik Nr 2 - wydatki'!E197&gt;0,'Załącznik Nr 2 - wydatki'!E197,"")</f>
        <v>17100</v>
      </c>
      <c r="F83" s="524">
        <f>IF('Załącznik Nr 2 - wydatki'!F197&gt;0,'Załącznik Nr 2 - wydatki'!F197,"")</f>
        <v>17082</v>
      </c>
      <c r="G83" s="524">
        <f>IF('Załącznik Nr 2 - wydatki'!G197&gt;0,'Załącznik Nr 2 - wydatki'!G197,"")</f>
        <v>17648</v>
      </c>
      <c r="H83" s="524">
        <f>IF('Załącznik Nr 2 - wydatki'!H197&gt;0,'Załącznik Nr 2 - wydatki'!H197,"")</f>
      </c>
      <c r="I83" s="524">
        <f>IF('Załącznik Nr 2 - wydatki'!I197&gt;0,'Załącznik Nr 2 - wydatki'!I197,"")</f>
      </c>
      <c r="J83" s="524">
        <f>IF('Załącznik Nr 2 - wydatki'!J197&gt;0,'Załącznik Nr 2 - wydatki'!J197,"")</f>
        <v>17648</v>
      </c>
      <c r="K83" s="36">
        <f t="shared" si="17"/>
        <v>1.032046783625731</v>
      </c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</row>
    <row r="84" spans="1:119" ht="13.5" thickBot="1">
      <c r="A84" s="44"/>
      <c r="B84" s="58"/>
      <c r="C84" s="97" t="s">
        <v>79</v>
      </c>
      <c r="D84" s="41">
        <v>4110</v>
      </c>
      <c r="E84" s="524">
        <f>IF('Załącznik Nr 2 - wydatki'!E198&gt;0,'Załącznik Nr 2 - wydatki'!E198,"")</f>
        <v>800</v>
      </c>
      <c r="F84" s="524">
        <f>IF('Załącznik Nr 2 - wydatki'!F198&gt;0,'Załącznik Nr 2 - wydatki'!F198,"")</f>
        <v>833</v>
      </c>
      <c r="G84" s="524">
        <f>IF('Załącznik Nr 2 - wydatki'!G198&gt;0,'Załącznik Nr 2 - wydatki'!G198,"")</f>
        <v>833</v>
      </c>
      <c r="H84" s="524">
        <f>IF('Załącznik Nr 2 - wydatki'!H198&gt;0,'Załącznik Nr 2 - wydatki'!H198,"")</f>
      </c>
      <c r="I84" s="524">
        <f>IF('Załącznik Nr 2 - wydatki'!I198&gt;0,'Załącznik Nr 2 - wydatki'!I198,"")</f>
      </c>
      <c r="J84" s="524">
        <f>IF('Załącznik Nr 2 - wydatki'!J198&gt;0,'Załącznik Nr 2 - wydatki'!J198,"")</f>
        <v>833</v>
      </c>
      <c r="K84" s="36">
        <f t="shared" si="17"/>
        <v>1.04125</v>
      </c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</row>
    <row r="85" spans="1:119" ht="13.5" thickBot="1">
      <c r="A85" s="44"/>
      <c r="B85" s="58"/>
      <c r="C85" s="97" t="s">
        <v>137</v>
      </c>
      <c r="D85" s="41">
        <v>4120</v>
      </c>
      <c r="E85" s="524">
        <f>IF('Załącznik Nr 2 - wydatki'!E199&gt;0,'Załącznik Nr 2 - wydatki'!E199,"")</f>
        <v>100</v>
      </c>
      <c r="F85" s="524">
        <f>IF('Załącznik Nr 2 - wydatki'!F199&gt;0,'Załącznik Nr 2 - wydatki'!F199,"")</f>
        <v>107</v>
      </c>
      <c r="G85" s="524">
        <f>IF('Załącznik Nr 2 - wydatki'!G199&gt;0,'Załącznik Nr 2 - wydatki'!G199,"")</f>
        <v>107</v>
      </c>
      <c r="H85" s="524">
        <f>IF('Załącznik Nr 2 - wydatki'!H199&gt;0,'Załącznik Nr 2 - wydatki'!H199,"")</f>
      </c>
      <c r="I85" s="524">
        <f>IF('Załącznik Nr 2 - wydatki'!I199&gt;0,'Załącznik Nr 2 - wydatki'!I199,"")</f>
      </c>
      <c r="J85" s="524">
        <f>IF('Załącznik Nr 2 - wydatki'!J199&gt;0,'Załącznik Nr 2 - wydatki'!J199,"")</f>
        <v>107</v>
      </c>
      <c r="K85" s="36">
        <f t="shared" si="17"/>
        <v>1.07</v>
      </c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</row>
    <row r="86" spans="1:119" ht="13.5" thickBot="1">
      <c r="A86" s="44"/>
      <c r="B86" s="58"/>
      <c r="C86" s="97" t="s">
        <v>117</v>
      </c>
      <c r="D86" s="41">
        <v>4210</v>
      </c>
      <c r="E86" s="524">
        <f>IF('Załącznik Nr 2 - wydatki'!E200&gt;0,'Załącznik Nr 2 - wydatki'!E200,"")</f>
        <v>3300</v>
      </c>
      <c r="F86" s="524">
        <f>IF('Załącznik Nr 2 - wydatki'!F200&gt;0,'Załącznik Nr 2 - wydatki'!F200,"")</f>
        <v>4166</v>
      </c>
      <c r="G86" s="524">
        <f>IF('Załącznik Nr 2 - wydatki'!G200&gt;0,'Załącznik Nr 2 - wydatki'!G200,"")</f>
        <v>3600</v>
      </c>
      <c r="H86" s="524">
        <f>IF('Załącznik Nr 2 - wydatki'!H200&gt;0,'Załącznik Nr 2 - wydatki'!H200,"")</f>
      </c>
      <c r="I86" s="524">
        <f>IF('Załącznik Nr 2 - wydatki'!I200&gt;0,'Załącznik Nr 2 - wydatki'!I200,"")</f>
      </c>
      <c r="J86" s="524">
        <f>IF('Załącznik Nr 2 - wydatki'!J200&gt;0,'Załącznik Nr 2 - wydatki'!J200,"")</f>
        <v>3600</v>
      </c>
      <c r="K86" s="36">
        <f t="shared" si="17"/>
        <v>1.0909090909090908</v>
      </c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</row>
    <row r="87" spans="1:119" ht="13.5" thickBot="1">
      <c r="A87" s="44"/>
      <c r="B87" s="58"/>
      <c r="C87" s="97" t="s">
        <v>83</v>
      </c>
      <c r="D87" s="41">
        <v>4300</v>
      </c>
      <c r="E87" s="524">
        <f>IF('Załącznik Nr 2 - wydatki'!E201&gt;0,'Załącznik Nr 2 - wydatki'!E201,"")</f>
        <v>2700</v>
      </c>
      <c r="F87" s="524">
        <f>IF('Załącznik Nr 2 - wydatki'!F201&gt;0,'Załącznik Nr 2 - wydatki'!F201,"")</f>
        <v>2812</v>
      </c>
      <c r="G87" s="524">
        <f>IF('Załącznik Nr 2 - wydatki'!G201&gt;0,'Załącznik Nr 2 - wydatki'!G201,"")</f>
        <v>2812</v>
      </c>
      <c r="H87" s="524">
        <f>IF('Załącznik Nr 2 - wydatki'!H201&gt;0,'Załącznik Nr 2 - wydatki'!H201,"")</f>
      </c>
      <c r="I87" s="524">
        <f>IF('Załącznik Nr 2 - wydatki'!I201&gt;0,'Załącznik Nr 2 - wydatki'!I201,"")</f>
      </c>
      <c r="J87" s="524">
        <f>IF('Załącznik Nr 2 - wydatki'!J201&gt;0,'Załącznik Nr 2 - wydatki'!J201,"")</f>
        <v>2812</v>
      </c>
      <c r="K87" s="36">
        <f t="shared" si="17"/>
        <v>1.0414814814814815</v>
      </c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</row>
    <row r="88" spans="1:119" ht="13.5" thickBot="1">
      <c r="A88" s="44"/>
      <c r="B88" s="179" t="s">
        <v>60</v>
      </c>
      <c r="C88" s="188" t="s">
        <v>61</v>
      </c>
      <c r="D88" s="254"/>
      <c r="E88" s="525">
        <f>SUM(E89:E107)-E94</f>
        <v>372534</v>
      </c>
      <c r="F88" s="525">
        <f>SUM(F89:F107)-F94</f>
        <v>518754</v>
      </c>
      <c r="G88" s="525">
        <f>SUM(G89:G107)-G94</f>
        <v>518754</v>
      </c>
      <c r="H88" s="525">
        <f>SUM(H89:H107)-H94</f>
        <v>467020</v>
      </c>
      <c r="I88" s="525">
        <f>SUM(I89:I107)</f>
        <v>51734</v>
      </c>
      <c r="J88" s="525">
        <f>SUM(J89:J107)</f>
        <v>0</v>
      </c>
      <c r="K88" s="36">
        <f t="shared" si="17"/>
        <v>1.3925010871490924</v>
      </c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</row>
    <row r="89" spans="1:119" ht="36.75" thickBot="1">
      <c r="A89" s="44"/>
      <c r="B89" s="58"/>
      <c r="C89" s="99" t="s">
        <v>62</v>
      </c>
      <c r="D89" s="221">
        <v>2820</v>
      </c>
      <c r="E89" s="524">
        <f>IF('Załącznik Nr 2 - wydatki'!E203&gt;0,'Załącznik Nr 2 - wydatki'!E203,"")</f>
        <v>154700</v>
      </c>
      <c r="F89" s="524">
        <f>IF('Załącznik Nr 2 - wydatki'!F203&gt;0,'Załącznik Nr 2 - wydatki'!F203,"")</f>
        <v>46734</v>
      </c>
      <c r="G89" s="524">
        <f>IF('Załącznik Nr 2 - wydatki'!G203&gt;0,'Załącznik Nr 2 - wydatki'!G203,"")</f>
        <v>46734</v>
      </c>
      <c r="H89" s="524">
        <f>IF('Załącznik Nr 2 - wydatki'!H203&gt;0,'Załącznik Nr 2 - wydatki'!H203,"")</f>
      </c>
      <c r="I89" s="524">
        <f>IF('Załącznik Nr 2 - wydatki'!I203&gt;0,'Załącznik Nr 2 - wydatki'!I203,"")</f>
        <v>46734</v>
      </c>
      <c r="J89" s="524">
        <f>IF('Załącznik Nr 2 - wydatki'!J203&gt;0,'Załącznik Nr 2 - wydatki'!J203,"")</f>
      </c>
      <c r="K89" s="36">
        <f t="shared" si="17"/>
        <v>0.3020943762120233</v>
      </c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</row>
    <row r="90" spans="1:119" ht="39.75" customHeight="1" thickBot="1">
      <c r="A90" s="44"/>
      <c r="B90" s="58"/>
      <c r="C90" s="99" t="s">
        <v>268</v>
      </c>
      <c r="D90" s="206">
        <v>2630</v>
      </c>
      <c r="E90" s="524">
        <f>IF('Załącznik Nr 2 - wydatki'!E204&gt;0,'Załącznik Nr 2 - wydatki'!E204,"")</f>
        <v>3500</v>
      </c>
      <c r="F90" s="524">
        <f>IF('Załącznik Nr 2 - wydatki'!F204&gt;0,'Załącznik Nr 2 - wydatki'!F204,"")</f>
        <v>5000</v>
      </c>
      <c r="G90" s="524">
        <f>IF('Załącznik Nr 2 - wydatki'!G204&gt;0,'Załącznik Nr 2 - wydatki'!G204,"")</f>
        <v>5000</v>
      </c>
      <c r="H90" s="524">
        <f>IF('Załącznik Nr 2 - wydatki'!H204&gt;0,'Załącznik Nr 2 - wydatki'!H204,"")</f>
      </c>
      <c r="I90" s="524">
        <f>IF('Załącznik Nr 2 - wydatki'!I204&gt;0,'Załącznik Nr 2 - wydatki'!I204,"")</f>
        <v>5000</v>
      </c>
      <c r="J90" s="524">
        <f>IF('Załącznik Nr 2 - wydatki'!J204&gt;0,'Załącznik Nr 2 - wydatki'!J204,"")</f>
      </c>
      <c r="K90" s="36">
        <f t="shared" si="17"/>
        <v>1.4285714285714286</v>
      </c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</row>
    <row r="91" spans="1:119" ht="24.75" thickBot="1">
      <c r="A91" s="44"/>
      <c r="B91" s="58"/>
      <c r="C91" s="97" t="s">
        <v>218</v>
      </c>
      <c r="D91" s="145">
        <v>3040</v>
      </c>
      <c r="E91" s="524">
        <f>IF('Załącznik Nr 2 - wydatki'!E205&gt;0,'Załącznik Nr 2 - wydatki'!E205,"")</f>
        <v>2359</v>
      </c>
      <c r="F91" s="524">
        <f>IF('Załącznik Nr 2 - wydatki'!F205&gt;0,'Załącznik Nr 2 - wydatki'!F205,"")</f>
        <v>3000</v>
      </c>
      <c r="G91" s="524">
        <f>IF('Załącznik Nr 2 - wydatki'!G205&gt;0,'Załącznik Nr 2 - wydatki'!G205,"")</f>
        <v>3000</v>
      </c>
      <c r="H91" s="524">
        <f>IF('Załącznik Nr 2 - wydatki'!H205&gt;0,'Załącznik Nr 2 - wydatki'!H205,"")</f>
        <v>3000</v>
      </c>
      <c r="I91" s="524">
        <f>IF('Załącznik Nr 2 - wydatki'!I205&gt;0,'Załącznik Nr 2 - wydatki'!I205,"")</f>
      </c>
      <c r="J91" s="524">
        <f>IF('Załącznik Nr 2 - wydatki'!J205&gt;0,'Załącznik Nr 2 - wydatki'!J205,"")</f>
      </c>
      <c r="K91" s="36">
        <f t="shared" si="17"/>
        <v>1.2717253073336159</v>
      </c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</row>
    <row r="92" spans="1:119" ht="13.5" thickBot="1">
      <c r="A92" s="44"/>
      <c r="B92" s="58"/>
      <c r="C92" s="97" t="s">
        <v>298</v>
      </c>
      <c r="D92" s="145">
        <v>4170</v>
      </c>
      <c r="E92" s="524">
        <f>IF('Załącznik Nr 2 - wydatki'!E206&gt;0,'Załącznik Nr 2 - wydatki'!E206,"")</f>
        <v>93743</v>
      </c>
      <c r="F92" s="524">
        <f>IF('Załącznik Nr 2 - wydatki'!F206&gt;0,'Załącznik Nr 2 - wydatki'!F206,"")</f>
        <v>175500</v>
      </c>
      <c r="G92" s="524">
        <f>IF('Załącznik Nr 2 - wydatki'!G206&gt;0,'Załącznik Nr 2 - wydatki'!G206,"")</f>
        <v>175500</v>
      </c>
      <c r="H92" s="524">
        <f>IF('Załącznik Nr 2 - wydatki'!H206&gt;0,'Załącznik Nr 2 - wydatki'!H206,"")</f>
        <v>175500</v>
      </c>
      <c r="I92" s="524">
        <f>IF('Załącznik Nr 2 - wydatki'!I206&gt;0,'Załącznik Nr 2 - wydatki'!I206,"")</f>
      </c>
      <c r="J92" s="524">
        <f>IF('Załącznik Nr 2 - wydatki'!J206&gt;0,'Załącznik Nr 2 - wydatki'!J206,"")</f>
      </c>
      <c r="K92" s="36">
        <f t="shared" si="17"/>
        <v>1.8721397864373874</v>
      </c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</row>
    <row r="93" spans="1:119" ht="13.5" thickBot="1">
      <c r="A93" s="44"/>
      <c r="B93" s="58"/>
      <c r="C93" s="97" t="s">
        <v>117</v>
      </c>
      <c r="D93" s="145">
        <v>4210</v>
      </c>
      <c r="E93" s="524">
        <f>IF('Załącznik Nr 2 - wydatki'!E207&gt;0,'Załącznik Nr 2 - wydatki'!E207,"")</f>
        <v>3000</v>
      </c>
      <c r="F93" s="524">
        <f>IF('Załącznik Nr 2 - wydatki'!F207&gt;0,'Załącznik Nr 2 - wydatki'!F207,"")</f>
        <v>17900</v>
      </c>
      <c r="G93" s="524">
        <f>IF('Załącznik Nr 2 - wydatki'!G207&gt;0,'Załącznik Nr 2 - wydatki'!G207,"")</f>
        <v>17900</v>
      </c>
      <c r="H93" s="524">
        <f>IF('Załącznik Nr 2 - wydatki'!H207&gt;0,'Załącznik Nr 2 - wydatki'!H207,"")</f>
        <v>17900</v>
      </c>
      <c r="I93" s="524">
        <f>IF('Załącznik Nr 2 - wydatki'!I207&gt;0,'Załącznik Nr 2 - wydatki'!I207,"")</f>
      </c>
      <c r="J93" s="524">
        <f>IF('Załącznik Nr 2 - wydatki'!J207&gt;0,'Załącznik Nr 2 - wydatki'!J207,"")</f>
      </c>
      <c r="K93" s="36">
        <f t="shared" si="17"/>
        <v>5.966666666666667</v>
      </c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</row>
    <row r="94" spans="1:119" ht="13.5" thickBot="1">
      <c r="A94" s="44"/>
      <c r="B94" s="58"/>
      <c r="C94" s="97" t="s">
        <v>63</v>
      </c>
      <c r="D94" s="228">
        <v>4300</v>
      </c>
      <c r="E94" s="524">
        <f>IF('Załącznik Nr 2 - wydatki'!E208&gt;0,'Załącznik Nr 2 - wydatki'!E208,"")</f>
        <v>73500</v>
      </c>
      <c r="F94" s="524">
        <f>IF('Załącznik Nr 2 - wydatki'!F208&gt;0,'Załącznik Nr 2 - wydatki'!F208,"")</f>
        <v>166600</v>
      </c>
      <c r="G94" s="524">
        <f>IF('Załącznik Nr 2 - wydatki'!G208&gt;0,'Załącznik Nr 2 - wydatki'!G208,"")</f>
        <v>166600</v>
      </c>
      <c r="H94" s="524">
        <f>IF('Załącznik Nr 2 - wydatki'!H208&gt;0,'Załącznik Nr 2 - wydatki'!H208,"")</f>
        <v>166600</v>
      </c>
      <c r="I94" s="524">
        <f>IF('Załącznik Nr 2 - wydatki'!I208&gt;0,'Załącznik Nr 2 - wydatki'!I208,"")</f>
      </c>
      <c r="J94" s="524">
        <f>IF('Załącznik Nr 2 - wydatki'!J208&gt;0,'Załącznik Nr 2 - wydatki'!J208,"")</f>
      </c>
      <c r="K94" s="36">
        <f t="shared" si="17"/>
        <v>2.2666666666666666</v>
      </c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</row>
    <row r="95" spans="1:119" ht="13.5" thickBot="1">
      <c r="A95" s="44"/>
      <c r="B95" s="58"/>
      <c r="C95" s="97" t="s">
        <v>64</v>
      </c>
      <c r="D95" s="145"/>
      <c r="E95" s="524">
        <f>IF('Załącznik Nr 2 - wydatki'!E209&gt;0,'Załącznik Nr 2 - wydatki'!E209,"")</f>
        <v>73500</v>
      </c>
      <c r="F95" s="524">
        <f>IF('Załącznik Nr 2 - wydatki'!F209&gt;0,'Załącznik Nr 2 - wydatki'!F209,"")</f>
        <v>60000</v>
      </c>
      <c r="G95" s="524">
        <f>IF('Załącznik Nr 2 - wydatki'!G209&gt;0,'Załącznik Nr 2 - wydatki'!G209,"")</f>
        <v>60000</v>
      </c>
      <c r="H95" s="524">
        <f>IF('Załącznik Nr 2 - wydatki'!H209&gt;0,'Załącznik Nr 2 - wydatki'!H209,"")</f>
        <v>60000</v>
      </c>
      <c r="I95" s="524">
        <f>IF('Załącznik Nr 2 - wydatki'!I209&gt;0,'Załącznik Nr 2 - wydatki'!I209,"")</f>
      </c>
      <c r="J95" s="524">
        <f>IF('Załącznik Nr 2 - wydatki'!J209&gt;0,'Załącznik Nr 2 - wydatki'!J209,"")</f>
      </c>
      <c r="K95" s="36">
        <f t="shared" si="17"/>
        <v>0.8163265306122449</v>
      </c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</row>
    <row r="96" spans="1:119" ht="13.5" thickBot="1">
      <c r="A96" s="44"/>
      <c r="B96" s="58"/>
      <c r="C96" s="97" t="s">
        <v>499</v>
      </c>
      <c r="D96" s="145">
        <v>4308</v>
      </c>
      <c r="E96" s="524">
        <f>IF('Załącznik Nr 2 - wydatki'!E210&gt;0,'Załącznik Nr 2 - wydatki'!E210,"")</f>
        <v>6000</v>
      </c>
      <c r="F96" s="524">
        <f>IF('Załącznik Nr 2 - wydatki'!F210&gt;0,'Załącznik Nr 2 - wydatki'!F210,"")</f>
        <v>79950</v>
      </c>
      <c r="G96" s="524">
        <f>IF('Załącznik Nr 2 - wydatki'!G210&gt;0,'Załącznik Nr 2 - wydatki'!G210,"")</f>
        <v>79950</v>
      </c>
      <c r="H96" s="524">
        <f>IF('Załącznik Nr 2 - wydatki'!H210&gt;0,'Załącznik Nr 2 - wydatki'!H210,"")</f>
        <v>79950</v>
      </c>
      <c r="I96" s="524">
        <f>IF('Załącznik Nr 2 - wydatki'!I210&gt;0,'Załącznik Nr 2 - wydatki'!I210,"")</f>
      </c>
      <c r="J96" s="524">
        <f>IF('Załącznik Nr 2 - wydatki'!J210&gt;0,'Załącznik Nr 2 - wydatki'!J210,"")</f>
      </c>
      <c r="K96" s="36">
        <f t="shared" si="17"/>
        <v>13.325</v>
      </c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</row>
    <row r="97" spans="1:119" ht="13.5" thickBot="1">
      <c r="A97" s="44"/>
      <c r="B97" s="58"/>
      <c r="C97" s="97" t="s">
        <v>500</v>
      </c>
      <c r="D97" s="145">
        <v>4309</v>
      </c>
      <c r="E97" s="524">
        <f>IF('Załącznik Nr 2 - wydatki'!E211&gt;0,'Załącznik Nr 2 - wydatki'!E211,"")</f>
        <v>2000</v>
      </c>
      <c r="F97" s="524">
        <f>IF('Załącznik Nr 2 - wydatki'!F211&gt;0,'Załącznik Nr 2 - wydatki'!F211,"")</f>
        <v>26650</v>
      </c>
      <c r="G97" s="524">
        <f>IF('Załącznik Nr 2 - wydatki'!G211&gt;0,'Załącznik Nr 2 - wydatki'!G211,"")</f>
        <v>26650</v>
      </c>
      <c r="H97" s="524">
        <f>IF('Załącznik Nr 2 - wydatki'!H211&gt;0,'Załącznik Nr 2 - wydatki'!H211,"")</f>
        <v>26650</v>
      </c>
      <c r="I97" s="524">
        <f>IF('Załącznik Nr 2 - wydatki'!I211&gt;0,'Załącznik Nr 2 - wydatki'!I211,"")</f>
      </c>
      <c r="J97" s="524">
        <f>IF('Załącznik Nr 2 - wydatki'!J211&gt;0,'Załącznik Nr 2 - wydatki'!J211,"")</f>
      </c>
      <c r="K97" s="36">
        <f t="shared" si="17"/>
        <v>13.325</v>
      </c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</row>
    <row r="98" spans="1:119" ht="13.5" thickBot="1">
      <c r="A98" s="44"/>
      <c r="B98" s="58"/>
      <c r="C98" s="97" t="s">
        <v>501</v>
      </c>
      <c r="D98" s="145">
        <v>4178</v>
      </c>
      <c r="E98" s="524">
        <f>IF('Załącznik Nr 2 - wydatki'!E212&gt;0,'Załącznik Nr 2 - wydatki'!E212,"")</f>
      </c>
      <c r="F98" s="524">
        <f>IF('Załącznik Nr 2 - wydatki'!F212&gt;0,'Załącznik Nr 2 - wydatki'!F212,"")</f>
        <v>47340</v>
      </c>
      <c r="G98" s="524">
        <f>IF('Załącznik Nr 2 - wydatki'!G212&gt;0,'Załącznik Nr 2 - wydatki'!G212,"")</f>
        <v>47340</v>
      </c>
      <c r="H98" s="524">
        <f>IF('Załącznik Nr 2 - wydatki'!H212&gt;0,'Załącznik Nr 2 - wydatki'!H212,"")</f>
        <v>47340</v>
      </c>
      <c r="I98" s="524">
        <f>IF('Załącznik Nr 2 - wydatki'!I212&gt;0,'Załącznik Nr 2 - wydatki'!I212,"")</f>
      </c>
      <c r="J98" s="524">
        <f>IF('Załącznik Nr 2 - wydatki'!J212&gt;0,'Załącznik Nr 2 - wydatki'!J212,"")</f>
      </c>
      <c r="K98" s="36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</row>
    <row r="99" spans="1:119" ht="13.5" thickBot="1">
      <c r="A99" s="44"/>
      <c r="B99" s="58"/>
      <c r="C99" s="97" t="s">
        <v>501</v>
      </c>
      <c r="D99" s="145">
        <v>4179</v>
      </c>
      <c r="E99" s="524">
        <f>IF('Załącznik Nr 2 - wydatki'!E213&gt;0,'Załącznik Nr 2 - wydatki'!E213,"")</f>
      </c>
      <c r="F99" s="524">
        <f>IF('Załącznik Nr 2 - wydatki'!F213&gt;0,'Załącznik Nr 2 - wydatki'!F213,"")</f>
        <v>15780</v>
      </c>
      <c r="G99" s="524">
        <f>IF('Załącznik Nr 2 - wydatki'!G213&gt;0,'Załącznik Nr 2 - wydatki'!G213,"")</f>
        <v>15780</v>
      </c>
      <c r="H99" s="524">
        <f>IF('Załącznik Nr 2 - wydatki'!H213&gt;0,'Załącznik Nr 2 - wydatki'!H213,"")</f>
        <v>15780</v>
      </c>
      <c r="I99" s="524">
        <f>IF('Załącznik Nr 2 - wydatki'!I213&gt;0,'Załącznik Nr 2 - wydatki'!I213,"")</f>
      </c>
      <c r="J99" s="524">
        <f>IF('Załącznik Nr 2 - wydatki'!J213&gt;0,'Załącznik Nr 2 - wydatki'!J213,"")</f>
      </c>
      <c r="K99" s="36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</row>
    <row r="100" spans="1:119" ht="13.5" thickBot="1">
      <c r="A100" s="44"/>
      <c r="B100" s="58"/>
      <c r="C100" s="97" t="s">
        <v>502</v>
      </c>
      <c r="D100" s="145">
        <v>4218</v>
      </c>
      <c r="E100" s="524">
        <f>IF('Załącznik Nr 2 - wydatki'!E214&gt;0,'Załącznik Nr 2 - wydatki'!E214,"")</f>
        <v>14050</v>
      </c>
      <c r="F100" s="524">
        <f>IF('Załącznik Nr 2 - wydatki'!F214&gt;0,'Załącznik Nr 2 - wydatki'!F214,"")</f>
        <v>14625</v>
      </c>
      <c r="G100" s="524">
        <f>IF('Załącznik Nr 2 - wydatki'!G214&gt;0,'Załącznik Nr 2 - wydatki'!G214,"")</f>
        <v>14625</v>
      </c>
      <c r="H100" s="524">
        <f>IF('Załącznik Nr 2 - wydatki'!H214&gt;0,'Załącznik Nr 2 - wydatki'!H214,"")</f>
        <v>14625</v>
      </c>
      <c r="I100" s="524">
        <f>IF('Załącznik Nr 2 - wydatki'!I214&gt;0,'Załącznik Nr 2 - wydatki'!I214,"")</f>
      </c>
      <c r="J100" s="524">
        <f>IF('Załącznik Nr 2 - wydatki'!J214&gt;0,'Załącznik Nr 2 - wydatki'!J214,"")</f>
      </c>
      <c r="K100" s="36">
        <f t="shared" si="17"/>
        <v>1.0409252669039146</v>
      </c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</row>
    <row r="101" spans="1:119" ht="13.5" thickBot="1">
      <c r="A101" s="44"/>
      <c r="B101" s="58"/>
      <c r="C101" s="97" t="s">
        <v>502</v>
      </c>
      <c r="D101" s="145">
        <v>4219</v>
      </c>
      <c r="E101" s="524">
        <f>IF('Załącznik Nr 2 - wydatki'!E215&gt;0,'Załącznik Nr 2 - wydatki'!E215,"")</f>
        <v>4684</v>
      </c>
      <c r="F101" s="524">
        <f>IF('Załącznik Nr 2 - wydatki'!F215&gt;0,'Załącznik Nr 2 - wydatki'!F215,"")</f>
        <v>4875</v>
      </c>
      <c r="G101" s="524">
        <f>IF('Załącznik Nr 2 - wydatki'!G215&gt;0,'Załącznik Nr 2 - wydatki'!G215,"")</f>
        <v>4875</v>
      </c>
      <c r="H101" s="524">
        <f>IF('Załącznik Nr 2 - wydatki'!H215&gt;0,'Załącznik Nr 2 - wydatki'!H215,"")</f>
        <v>4875</v>
      </c>
      <c r="I101" s="524">
        <f>IF('Załącznik Nr 2 - wydatki'!I215&gt;0,'Załącznik Nr 2 - wydatki'!I215,"")</f>
      </c>
      <c r="J101" s="524">
        <f>IF('Załącznik Nr 2 - wydatki'!J215&gt;0,'Załącznik Nr 2 - wydatki'!J215,"")</f>
      </c>
      <c r="K101" s="36">
        <f t="shared" si="17"/>
        <v>1.0407771135781383</v>
      </c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</row>
    <row r="102" spans="1:119" ht="24.75" thickBot="1">
      <c r="A102" s="44"/>
      <c r="B102" s="58"/>
      <c r="C102" s="97" t="s">
        <v>503</v>
      </c>
      <c r="D102" s="145">
        <v>4378</v>
      </c>
      <c r="E102" s="524">
        <f>IF('Załącznik Nr 2 - wydatki'!E216&gt;0,'Załącznik Nr 2 - wydatki'!E216,"")</f>
      </c>
      <c r="F102" s="524">
        <f>IF('Załącznik Nr 2 - wydatki'!F216&gt;0,'Załącznik Nr 2 - wydatki'!F216,"")</f>
        <v>5400</v>
      </c>
      <c r="G102" s="524">
        <f>IF('Załącznik Nr 2 - wydatki'!G216&gt;0,'Załącznik Nr 2 - wydatki'!G216,"")</f>
        <v>5400</v>
      </c>
      <c r="H102" s="524">
        <f>IF('Załącznik Nr 2 - wydatki'!H216&gt;0,'Załącznik Nr 2 - wydatki'!H216,"")</f>
        <v>5400</v>
      </c>
      <c r="I102" s="524">
        <f>IF('Załącznik Nr 2 - wydatki'!I216&gt;0,'Załącznik Nr 2 - wydatki'!I216,"")</f>
      </c>
      <c r="J102" s="524">
        <f>IF('Załącznik Nr 2 - wydatki'!J216&gt;0,'Załącznik Nr 2 - wydatki'!J216,"")</f>
      </c>
      <c r="K102" s="36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</row>
    <row r="103" spans="1:119" ht="24.75" thickBot="1">
      <c r="A103" s="44"/>
      <c r="B103" s="58"/>
      <c r="C103" s="236" t="s">
        <v>503</v>
      </c>
      <c r="D103" s="145">
        <v>4379</v>
      </c>
      <c r="E103" s="524">
        <f>IF('Załącznik Nr 2 - wydatki'!E217&gt;0,'Załącznik Nr 2 - wydatki'!E217,"")</f>
      </c>
      <c r="F103" s="524">
        <f>IF('Załącznik Nr 2 - wydatki'!F217&gt;0,'Załącznik Nr 2 - wydatki'!F217,"")</f>
        <v>1800</v>
      </c>
      <c r="G103" s="524">
        <f>IF('Załącznik Nr 2 - wydatki'!G217&gt;0,'Załącznik Nr 2 - wydatki'!G217,"")</f>
        <v>1800</v>
      </c>
      <c r="H103" s="524">
        <f>IF('Załącznik Nr 2 - wydatki'!H217&gt;0,'Załącznik Nr 2 - wydatki'!H217,"")</f>
        <v>1800</v>
      </c>
      <c r="I103" s="524">
        <f>IF('Załącznik Nr 2 - wydatki'!I217&gt;0,'Załącznik Nr 2 - wydatki'!I217,"")</f>
      </c>
      <c r="J103" s="524">
        <f>IF('Załącznik Nr 2 - wydatki'!J217&gt;0,'Załącznik Nr 2 - wydatki'!J217,"")</f>
      </c>
      <c r="K103" s="36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</row>
    <row r="104" spans="1:119" ht="13.5" thickBot="1">
      <c r="A104" s="44"/>
      <c r="B104" s="58"/>
      <c r="C104" s="97" t="s">
        <v>504</v>
      </c>
      <c r="D104" s="145">
        <v>4358</v>
      </c>
      <c r="E104" s="524">
        <f>IF('Załącznik Nr 2 - wydatki'!E218&gt;0,'Załącznik Nr 2 - wydatki'!E218,"")</f>
      </c>
      <c r="F104" s="524">
        <f>IF('Załącznik Nr 2 - wydatki'!F218&gt;0,'Załącznik Nr 2 - wydatki'!F218,"")</f>
        <v>900</v>
      </c>
      <c r="G104" s="524">
        <f>IF('Załącznik Nr 2 - wydatki'!G218&gt;0,'Załącznik Nr 2 - wydatki'!G218,"")</f>
        <v>900</v>
      </c>
      <c r="H104" s="524">
        <f>IF('Załącznik Nr 2 - wydatki'!H218&gt;0,'Załącznik Nr 2 - wydatki'!H218,"")</f>
        <v>900</v>
      </c>
      <c r="I104" s="524">
        <f>IF('Załącznik Nr 2 - wydatki'!I218&gt;0,'Załącznik Nr 2 - wydatki'!I218,"")</f>
      </c>
      <c r="J104" s="524">
        <f>IF('Załącznik Nr 2 - wydatki'!J218&gt;0,'Załącznik Nr 2 - wydatki'!J218,"")</f>
      </c>
      <c r="K104" s="36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</row>
    <row r="105" spans="1:119" ht="13.5" thickBot="1">
      <c r="A105" s="44"/>
      <c r="B105" s="58"/>
      <c r="C105" s="97" t="s">
        <v>504</v>
      </c>
      <c r="D105" s="145">
        <v>4359</v>
      </c>
      <c r="E105" s="524">
        <f>IF('Załącznik Nr 2 - wydatki'!E219&gt;0,'Załącznik Nr 2 - wydatki'!E219,"")</f>
      </c>
      <c r="F105" s="524">
        <f>IF('Załącznik Nr 2 - wydatki'!F219&gt;0,'Załącznik Nr 2 - wydatki'!F219,"")</f>
        <v>300</v>
      </c>
      <c r="G105" s="524">
        <f>IF('Załącznik Nr 2 - wydatki'!G219&gt;0,'Załącznik Nr 2 - wydatki'!G219,"")</f>
        <v>300</v>
      </c>
      <c r="H105" s="524">
        <f>IF('Załącznik Nr 2 - wydatki'!H219&gt;0,'Załącznik Nr 2 - wydatki'!H219,"")</f>
        <v>300</v>
      </c>
      <c r="I105" s="524">
        <f>IF('Załącznik Nr 2 - wydatki'!I219&gt;0,'Załącznik Nr 2 - wydatki'!I219,"")</f>
      </c>
      <c r="J105" s="524">
        <f>IF('Załącznik Nr 2 - wydatki'!J219&gt;0,'Załącznik Nr 2 - wydatki'!J219,"")</f>
      </c>
      <c r="K105" s="36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</row>
    <row r="106" spans="1:119" ht="13.5" thickBot="1">
      <c r="A106" s="44"/>
      <c r="B106" s="58"/>
      <c r="C106" s="97" t="s">
        <v>272</v>
      </c>
      <c r="D106" s="145">
        <v>4420</v>
      </c>
      <c r="E106" s="524">
        <f>IF('Załącznik Nr 2 - wydatki'!E220&gt;0,'Załącznik Nr 2 - wydatki'!E220,"")</f>
        <v>5998</v>
      </c>
      <c r="F106" s="524">
        <f>IF('Załącznik Nr 2 - wydatki'!F220&gt;0,'Załącznik Nr 2 - wydatki'!F220,"")</f>
        <v>4000</v>
      </c>
      <c r="G106" s="524">
        <f>IF('Załącznik Nr 2 - wydatki'!G220&gt;0,'Załącznik Nr 2 - wydatki'!G220,"")</f>
        <v>4000</v>
      </c>
      <c r="H106" s="524">
        <f>IF('Załącznik Nr 2 - wydatki'!H220&gt;0,'Załącznik Nr 2 - wydatki'!H220,"")</f>
        <v>4000</v>
      </c>
      <c r="I106" s="524">
        <f>IF('Załącznik Nr 2 - wydatki'!I220&gt;0,'Załącznik Nr 2 - wydatki'!I220,"")</f>
      </c>
      <c r="J106" s="524">
        <f>IF('Załącznik Nr 2 - wydatki'!J220&gt;0,'Załącznik Nr 2 - wydatki'!J220,"")</f>
      </c>
      <c r="K106" s="36">
        <f t="shared" si="17"/>
        <v>0.6668889629876625</v>
      </c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</row>
    <row r="107" spans="1:119" ht="13.5" thickBot="1">
      <c r="A107" s="44"/>
      <c r="B107" s="58"/>
      <c r="C107" s="236" t="s">
        <v>288</v>
      </c>
      <c r="D107" s="80">
        <v>4530</v>
      </c>
      <c r="E107" s="524">
        <f>IF('Załącznik Nr 2 - wydatki'!E221&gt;0,'Załącznik Nr 2 - wydatki'!E221,"")</f>
        <v>9000</v>
      </c>
      <c r="F107" s="524">
        <f>IF('Załącznik Nr 2 - wydatki'!F221&gt;0,'Załącznik Nr 2 - wydatki'!F221,"")</f>
        <v>9000</v>
      </c>
      <c r="G107" s="524">
        <f>IF('Załącznik Nr 2 - wydatki'!G221&gt;0,'Załącznik Nr 2 - wydatki'!G221,"")</f>
        <v>9000</v>
      </c>
      <c r="H107" s="524">
        <f>IF('Załącznik Nr 2 - wydatki'!H221&gt;0,'Załącznik Nr 2 - wydatki'!H221,"")</f>
        <v>9000</v>
      </c>
      <c r="I107" s="524">
        <f>IF('Załącznik Nr 2 - wydatki'!I221&gt;0,'Załącznik Nr 2 - wydatki'!I221,"")</f>
      </c>
      <c r="J107" s="524">
        <f>IF('Załącznik Nr 2 - wydatki'!J221&gt;0,'Załącznik Nr 2 - wydatki'!J221,"")</f>
      </c>
      <c r="K107" s="36">
        <f t="shared" si="17"/>
        <v>1</v>
      </c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</row>
    <row r="108" spans="1:119" s="1" customFormat="1" ht="21.75" customHeight="1" thickBot="1">
      <c r="A108" s="120">
        <v>754</v>
      </c>
      <c r="B108" s="125"/>
      <c r="C108" s="153" t="s">
        <v>148</v>
      </c>
      <c r="D108" s="131"/>
      <c r="E108" s="505">
        <f aca="true" t="shared" si="19" ref="E108:J108">SUM(E109+E145)</f>
        <v>4333604</v>
      </c>
      <c r="F108" s="505">
        <f t="shared" si="19"/>
        <v>5077424</v>
      </c>
      <c r="G108" s="505">
        <f t="shared" si="19"/>
        <v>4030000</v>
      </c>
      <c r="H108" s="505">
        <f t="shared" si="19"/>
        <v>75000</v>
      </c>
      <c r="I108" s="505">
        <f t="shared" si="19"/>
        <v>0</v>
      </c>
      <c r="J108" s="505">
        <f t="shared" si="19"/>
        <v>3955000</v>
      </c>
      <c r="K108" s="36">
        <f t="shared" si="17"/>
        <v>0.9299419143973469</v>
      </c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</row>
    <row r="109" spans="1:119" s="4" customFormat="1" ht="18" customHeight="1" thickBot="1">
      <c r="A109" s="79"/>
      <c r="B109" s="60">
        <v>75411</v>
      </c>
      <c r="C109" s="107" t="s">
        <v>151</v>
      </c>
      <c r="D109" s="132"/>
      <c r="E109" s="504">
        <f aca="true" t="shared" si="20" ref="E109:J109">SUM(E110:E144)</f>
        <v>4283604</v>
      </c>
      <c r="F109" s="504">
        <f t="shared" si="20"/>
        <v>5077424</v>
      </c>
      <c r="G109" s="504">
        <f t="shared" si="20"/>
        <v>4030000</v>
      </c>
      <c r="H109" s="504">
        <f t="shared" si="20"/>
        <v>75000</v>
      </c>
      <c r="I109" s="504">
        <f t="shared" si="20"/>
        <v>0</v>
      </c>
      <c r="J109" s="504">
        <f t="shared" si="20"/>
        <v>3955000</v>
      </c>
      <c r="K109" s="36">
        <f t="shared" si="17"/>
        <v>0.9407965815700985</v>
      </c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</row>
    <row r="110" spans="1:119" ht="13.5" thickBot="1">
      <c r="A110" s="44"/>
      <c r="B110" s="58"/>
      <c r="C110" s="97" t="s">
        <v>120</v>
      </c>
      <c r="D110" s="135">
        <v>3030</v>
      </c>
      <c r="E110" s="524">
        <f>IF('Załącznik Nr 2 - wydatki'!E234&gt;0,'Załącznik Nr 2 - wydatki'!E234,"")</f>
        <v>262</v>
      </c>
      <c r="F110" s="524">
        <f>IF('Załącznik Nr 2 - wydatki'!F234&gt;0,'Załącznik Nr 2 - wydatki'!F234,"")</f>
      </c>
      <c r="G110" s="524">
        <f>IF('Załącznik Nr 2 - wydatki'!G234&gt;0,'Załącznik Nr 2 - wydatki'!G234,"")</f>
      </c>
      <c r="H110" s="524">
        <f>IF('Załącznik Nr 2 - wydatki'!H234&gt;0,'Załącznik Nr 2 - wydatki'!H234,"")</f>
      </c>
      <c r="I110" s="524">
        <f>IF('Załącznik Nr 2 - wydatki'!I234&gt;0,'Załącznik Nr 2 - wydatki'!I234,"")</f>
      </c>
      <c r="J110" s="524">
        <f>IF('Załącznik Nr 2 - wydatki'!J234&gt;0,'Załącznik Nr 2 - wydatki'!J234,"")</f>
      </c>
      <c r="K110" s="36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</row>
    <row r="111" spans="1:119" ht="24.75" thickBot="1">
      <c r="A111" s="44"/>
      <c r="B111" s="58"/>
      <c r="C111" s="97" t="s">
        <v>296</v>
      </c>
      <c r="D111" s="41">
        <v>3070</v>
      </c>
      <c r="E111" s="524">
        <f>IF('Załącznik Nr 2 - wydatki'!E235&gt;0,'Załącznik Nr 2 - wydatki'!E235,"")</f>
        <v>227766</v>
      </c>
      <c r="F111" s="524">
        <f>IF('Załącznik Nr 2 - wydatki'!F235&gt;0,'Załącznik Nr 2 - wydatki'!F235,"")</f>
        <v>259881</v>
      </c>
      <c r="G111" s="524">
        <f>IF('Załącznik Nr 2 - wydatki'!G235&gt;0,'Załącznik Nr 2 - wydatki'!G235,"")</f>
        <v>211288</v>
      </c>
      <c r="H111" s="524">
        <f>IF('Załącznik Nr 2 - wydatki'!H235&gt;0,'Załącznik Nr 2 - wydatki'!H235,"")</f>
      </c>
      <c r="I111" s="524">
        <f>IF('Załącznik Nr 2 - wydatki'!I235&gt;0,'Załącznik Nr 2 - wydatki'!I235,"")</f>
      </c>
      <c r="J111" s="524">
        <f>IF('Załącznik Nr 2 - wydatki'!J235&gt;0,'Załącznik Nr 2 - wydatki'!J235,"")</f>
        <v>211288</v>
      </c>
      <c r="K111" s="36">
        <f t="shared" si="17"/>
        <v>0.9276538201487492</v>
      </c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</row>
    <row r="112" spans="1:119" ht="13.5" thickBot="1">
      <c r="A112" s="44"/>
      <c r="B112" s="58"/>
      <c r="C112" s="51" t="s">
        <v>77</v>
      </c>
      <c r="D112" s="41">
        <v>4010</v>
      </c>
      <c r="E112" s="524">
        <f>IF('Załącznik Nr 2 - wydatki'!E236&gt;0,'Załącznik Nr 2 - wydatki'!E236,"")</f>
        <v>14764</v>
      </c>
      <c r="F112" s="524">
        <f>IF('Załącznik Nr 2 - wydatki'!F236&gt;0,'Załącznik Nr 2 - wydatki'!F236,"")</f>
        <v>15049</v>
      </c>
      <c r="G112" s="524">
        <f>IF('Załącznik Nr 2 - wydatki'!G236&gt;0,'Załącznik Nr 2 - wydatki'!G236,"")</f>
        <v>15049</v>
      </c>
      <c r="H112" s="524">
        <f>IF('Załącznik Nr 2 - wydatki'!H236&gt;0,'Załącznik Nr 2 - wydatki'!H236,"")</f>
      </c>
      <c r="I112" s="524">
        <f>IF('Załącznik Nr 2 - wydatki'!I236&gt;0,'Załącznik Nr 2 - wydatki'!I236,"")</f>
      </c>
      <c r="J112" s="524">
        <f>IF('Załącznik Nr 2 - wydatki'!J236&gt;0,'Załącznik Nr 2 - wydatki'!J236,"")</f>
        <v>15049</v>
      </c>
      <c r="K112" s="36">
        <f t="shared" si="17"/>
        <v>1.0193037117312382</v>
      </c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</row>
    <row r="113" spans="1:119" ht="13.5" thickBot="1">
      <c r="A113" s="44"/>
      <c r="B113" s="58"/>
      <c r="C113" s="51" t="s">
        <v>152</v>
      </c>
      <c r="D113" s="41">
        <v>4020</v>
      </c>
      <c r="E113" s="524">
        <f>IF('Załącznik Nr 2 - wydatki'!E237&gt;0,'Załącznik Nr 2 - wydatki'!E237,"")</f>
        <v>112433</v>
      </c>
      <c r="F113" s="524">
        <f>IF('Załącznik Nr 2 - wydatki'!F237&gt;0,'Załącznik Nr 2 - wydatki'!F237,"")</f>
        <v>118108</v>
      </c>
      <c r="G113" s="524">
        <f>IF('Załącznik Nr 2 - wydatki'!G237&gt;0,'Załącznik Nr 2 - wydatki'!G237,"")</f>
        <v>118108</v>
      </c>
      <c r="H113" s="524">
        <f>IF('Załącznik Nr 2 - wydatki'!H237&gt;0,'Załącznik Nr 2 - wydatki'!H237,"")</f>
      </c>
      <c r="I113" s="524">
        <f>IF('Załącznik Nr 2 - wydatki'!I237&gt;0,'Załącznik Nr 2 - wydatki'!I237,"")</f>
      </c>
      <c r="J113" s="524">
        <f>IF('Załącznik Nr 2 - wydatki'!J237&gt;0,'Załącznik Nr 2 - wydatki'!J237,"")</f>
        <v>118108</v>
      </c>
      <c r="K113" s="36">
        <f t="shared" si="17"/>
        <v>1.0504745048162016</v>
      </c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</row>
    <row r="114" spans="1:119" ht="13.5" thickBot="1">
      <c r="A114" s="44"/>
      <c r="B114" s="58"/>
      <c r="C114" s="51" t="s">
        <v>24</v>
      </c>
      <c r="D114" s="41">
        <v>4040</v>
      </c>
      <c r="E114" s="524">
        <f>IF('Załącznik Nr 2 - wydatki'!E238&gt;0,'Załącznik Nr 2 - wydatki'!E238,"")</f>
        <v>9411</v>
      </c>
      <c r="F114" s="524">
        <f>IF('Załącznik Nr 2 - wydatki'!F238&gt;0,'Załącznik Nr 2 - wydatki'!F238,"")</f>
        <v>10766</v>
      </c>
      <c r="G114" s="524">
        <f>IF('Załącznik Nr 2 - wydatki'!G238&gt;0,'Załącznik Nr 2 - wydatki'!G238,"")</f>
        <v>10766</v>
      </c>
      <c r="H114" s="524">
        <f>IF('Załącznik Nr 2 - wydatki'!H238&gt;0,'Załącznik Nr 2 - wydatki'!H238,"")</f>
      </c>
      <c r="I114" s="524">
        <f>IF('Załącznik Nr 2 - wydatki'!I238&gt;0,'Załącznik Nr 2 - wydatki'!I238,"")</f>
      </c>
      <c r="J114" s="524">
        <f>IF('Załącznik Nr 2 - wydatki'!J238&gt;0,'Załącznik Nr 2 - wydatki'!J238,"")</f>
        <v>10766</v>
      </c>
      <c r="K114" s="36">
        <f t="shared" si="17"/>
        <v>1.1439804484114335</v>
      </c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</row>
    <row r="115" spans="1:119" ht="24.75" thickBot="1">
      <c r="A115" s="44"/>
      <c r="B115" s="58"/>
      <c r="C115" s="97" t="s">
        <v>291</v>
      </c>
      <c r="D115" s="41">
        <v>4050</v>
      </c>
      <c r="E115" s="524">
        <f>IF('Załącznik Nr 2 - wydatki'!E239&gt;0,'Załącznik Nr 2 - wydatki'!E239,"")</f>
        <v>2445387</v>
      </c>
      <c r="F115" s="524">
        <f>IF('Załącznik Nr 2 - wydatki'!F239&gt;0,'Załącznik Nr 2 - wydatki'!F239,"")</f>
        <v>2473076</v>
      </c>
      <c r="G115" s="524">
        <f>IF('Załącznik Nr 2 - wydatki'!G239&gt;0,'Załącznik Nr 2 - wydatki'!G239,"")</f>
        <v>2473076</v>
      </c>
      <c r="H115" s="524">
        <f>IF('Załącznik Nr 2 - wydatki'!H239&gt;0,'Załącznik Nr 2 - wydatki'!H239,"")</f>
      </c>
      <c r="I115" s="524">
        <f>IF('Załącznik Nr 2 - wydatki'!I239&gt;0,'Załącznik Nr 2 - wydatki'!I239,"")</f>
      </c>
      <c r="J115" s="524">
        <f>IF('Załącznik Nr 2 - wydatki'!J239&gt;0,'Załącznik Nr 2 - wydatki'!J239,"")</f>
        <v>2473076</v>
      </c>
      <c r="K115" s="36">
        <f t="shared" si="17"/>
        <v>1.0113229521544034</v>
      </c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</row>
    <row r="116" spans="1:119" ht="24.75" thickBot="1">
      <c r="A116" s="44"/>
      <c r="B116" s="58"/>
      <c r="C116" s="97" t="s">
        <v>324</v>
      </c>
      <c r="D116" s="41">
        <v>4060</v>
      </c>
      <c r="E116" s="524">
        <f>IF('Załącznik Nr 2 - wydatki'!E240&gt;0,'Załącznik Nr 2 - wydatki'!E240,"")</f>
        <v>68573</v>
      </c>
      <c r="F116" s="524">
        <f>IF('Załącznik Nr 2 - wydatki'!F240&gt;0,'Załącznik Nr 2 - wydatki'!F240,"")</f>
        <v>223334</v>
      </c>
      <c r="G116" s="524">
        <f>IF('Załącznik Nr 2 - wydatki'!G240&gt;0,'Załącznik Nr 2 - wydatki'!G240,"")</f>
        <v>41909</v>
      </c>
      <c r="H116" s="524">
        <f>IF('Załącznik Nr 2 - wydatki'!H240&gt;0,'Załącznik Nr 2 - wydatki'!H240,"")</f>
      </c>
      <c r="I116" s="524">
        <f>IF('Załącznik Nr 2 - wydatki'!I240&gt;0,'Załącznik Nr 2 - wydatki'!I240,"")</f>
      </c>
      <c r="J116" s="524">
        <f>IF('Załącznik Nr 2 - wydatki'!J240&gt;0,'Załącznik Nr 2 - wydatki'!J240,"")</f>
        <v>41909</v>
      </c>
      <c r="K116" s="36">
        <f t="shared" si="17"/>
        <v>0.6111589109416242</v>
      </c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</row>
    <row r="117" spans="1:119" ht="24.75" thickBot="1">
      <c r="A117" s="44"/>
      <c r="B117" s="58"/>
      <c r="C117" s="97" t="s">
        <v>297</v>
      </c>
      <c r="D117" s="41">
        <v>4070</v>
      </c>
      <c r="E117" s="524">
        <f>IF('Załącznik Nr 2 - wydatki'!E241&gt;0,'Załącznik Nr 2 - wydatki'!E241,"")</f>
        <v>196229</v>
      </c>
      <c r="F117" s="524">
        <f>IF('Załącznik Nr 2 - wydatki'!F241&gt;0,'Załącznik Nr 2 - wydatki'!F241,"")</f>
        <v>211000</v>
      </c>
      <c r="G117" s="524">
        <f>IF('Załącznik Nr 2 - wydatki'!G241&gt;0,'Załącznik Nr 2 - wydatki'!G241,"")</f>
        <v>211000</v>
      </c>
      <c r="H117" s="524">
        <f>IF('Załącznik Nr 2 - wydatki'!H241&gt;0,'Załącznik Nr 2 - wydatki'!H241,"")</f>
      </c>
      <c r="I117" s="524">
        <f>IF('Załącznik Nr 2 - wydatki'!I241&gt;0,'Załącznik Nr 2 - wydatki'!I241,"")</f>
      </c>
      <c r="J117" s="524">
        <f>IF('Załącznik Nr 2 - wydatki'!J241&gt;0,'Załącznik Nr 2 - wydatki'!J241,"")</f>
        <v>211000</v>
      </c>
      <c r="K117" s="36">
        <f t="shared" si="17"/>
        <v>1.0752742968674356</v>
      </c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</row>
    <row r="118" spans="1:119" ht="36.75" thickBot="1">
      <c r="A118" s="44"/>
      <c r="B118" s="58"/>
      <c r="C118" s="97" t="s">
        <v>336</v>
      </c>
      <c r="D118" s="41">
        <v>4080</v>
      </c>
      <c r="E118" s="524">
        <f>IF('Załącznik Nr 2 - wydatki'!E242&gt;0,'Załącznik Nr 2 - wydatki'!E242,"")</f>
        <v>31620</v>
      </c>
      <c r="F118" s="524">
        <f>IF('Załącznik Nr 2 - wydatki'!F242&gt;0,'Załącznik Nr 2 - wydatki'!F242,"")</f>
        <v>114444</v>
      </c>
      <c r="G118" s="524">
        <f>IF('Załącznik Nr 2 - wydatki'!G242&gt;0,'Załącznik Nr 2 - wydatki'!G242,"")</f>
        <v>62640</v>
      </c>
      <c r="H118" s="524">
        <f>IF('Załącznik Nr 2 - wydatki'!H242&gt;0,'Załącznik Nr 2 - wydatki'!H242,"")</f>
      </c>
      <c r="I118" s="524">
        <f>IF('Załącznik Nr 2 - wydatki'!I242&gt;0,'Załącznik Nr 2 - wydatki'!I242,"")</f>
      </c>
      <c r="J118" s="524">
        <f>IF('Załącznik Nr 2 - wydatki'!J242&gt;0,'Załącznik Nr 2 - wydatki'!J242,"")</f>
        <v>62640</v>
      </c>
      <c r="K118" s="36">
        <f t="shared" si="17"/>
        <v>1.9810246679316887</v>
      </c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</row>
    <row r="119" spans="1:119" ht="13.5" thickBot="1">
      <c r="A119" s="44"/>
      <c r="B119" s="58"/>
      <c r="C119" s="51" t="s">
        <v>79</v>
      </c>
      <c r="D119" s="41">
        <v>4110</v>
      </c>
      <c r="E119" s="524">
        <f>IF('Załącznik Nr 2 - wydatki'!E243&gt;0,'Załącznik Nr 2 - wydatki'!E243,"")</f>
        <v>28149</v>
      </c>
      <c r="F119" s="524">
        <f>IF('Załącznik Nr 2 - wydatki'!F243&gt;0,'Załącznik Nr 2 - wydatki'!F243,"")</f>
        <v>25575</v>
      </c>
      <c r="G119" s="524">
        <f>IF('Załącznik Nr 2 - wydatki'!G243&gt;0,'Załącznik Nr 2 - wydatki'!G243,"")</f>
        <v>25575</v>
      </c>
      <c r="H119" s="524">
        <f>IF('Załącznik Nr 2 - wydatki'!H243&gt;0,'Załącznik Nr 2 - wydatki'!H243,"")</f>
      </c>
      <c r="I119" s="524">
        <f>IF('Załącznik Nr 2 - wydatki'!I243&gt;0,'Załącznik Nr 2 - wydatki'!I243,"")</f>
      </c>
      <c r="J119" s="524">
        <f>IF('Załącznik Nr 2 - wydatki'!J243&gt;0,'Załącznik Nr 2 - wydatki'!J243,"")</f>
        <v>25575</v>
      </c>
      <c r="K119" s="36">
        <f t="shared" si="17"/>
        <v>0.9085580304806565</v>
      </c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</row>
    <row r="120" spans="1:119" ht="13.5" thickBot="1">
      <c r="A120" s="44"/>
      <c r="B120" s="58"/>
      <c r="C120" s="51" t="s">
        <v>137</v>
      </c>
      <c r="D120" s="41">
        <v>4120</v>
      </c>
      <c r="E120" s="524">
        <f>IF('Załącznik Nr 2 - wydatki'!E244&gt;0,'Załącznik Nr 2 - wydatki'!E244,"")</f>
        <v>3518</v>
      </c>
      <c r="F120" s="524">
        <f>IF('Załącznik Nr 2 - wydatki'!F244&gt;0,'Załącznik Nr 2 - wydatki'!F244,"")</f>
        <v>3440</v>
      </c>
      <c r="G120" s="524">
        <f>IF('Załącznik Nr 2 - wydatki'!G244&gt;0,'Załącznik Nr 2 - wydatki'!G244,"")</f>
        <v>3440</v>
      </c>
      <c r="H120" s="524">
        <f>IF('Załącznik Nr 2 - wydatki'!H244&gt;0,'Załącznik Nr 2 - wydatki'!H244,"")</f>
      </c>
      <c r="I120" s="524">
        <f>IF('Załącznik Nr 2 - wydatki'!I244&gt;0,'Załącznik Nr 2 - wydatki'!I244,"")</f>
      </c>
      <c r="J120" s="524">
        <f>IF('Załącznik Nr 2 - wydatki'!J244&gt;0,'Załącznik Nr 2 - wydatki'!J244,"")</f>
        <v>3440</v>
      </c>
      <c r="K120" s="36">
        <f t="shared" si="17"/>
        <v>0.9778283115406481</v>
      </c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</row>
    <row r="121" spans="1:119" ht="13.5" thickBot="1">
      <c r="A121" s="44"/>
      <c r="B121" s="58"/>
      <c r="C121" s="51" t="s">
        <v>298</v>
      </c>
      <c r="D121" s="41">
        <v>4170</v>
      </c>
      <c r="E121" s="524">
        <f>IF('Załącznik Nr 2 - wydatki'!E245&gt;0,'Załącznik Nr 2 - wydatki'!E245,"")</f>
        <v>9000</v>
      </c>
      <c r="F121" s="524">
        <f>IF('Załącznik Nr 2 - wydatki'!F245&gt;0,'Załącznik Nr 2 - wydatki'!F245,"")</f>
        <v>6300</v>
      </c>
      <c r="G121" s="524">
        <f>IF('Załącznik Nr 2 - wydatki'!G245&gt;0,'Załącznik Nr 2 - wydatki'!G245,"")</f>
        <v>6300</v>
      </c>
      <c r="H121" s="524">
        <f>IF('Załącznik Nr 2 - wydatki'!H245&gt;0,'Załącznik Nr 2 - wydatki'!H245,"")</f>
      </c>
      <c r="I121" s="524">
        <f>IF('Załącznik Nr 2 - wydatki'!I245&gt;0,'Załącznik Nr 2 - wydatki'!I245,"")</f>
      </c>
      <c r="J121" s="524">
        <f>IF('Załącznik Nr 2 - wydatki'!J245&gt;0,'Załącznik Nr 2 - wydatki'!J245,"")</f>
        <v>6300</v>
      </c>
      <c r="K121" s="36">
        <f t="shared" si="17"/>
        <v>0.7</v>
      </c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</row>
    <row r="122" spans="1:119" ht="24.75" thickBot="1">
      <c r="A122" s="44"/>
      <c r="B122" s="58"/>
      <c r="C122" s="97" t="s">
        <v>299</v>
      </c>
      <c r="D122" s="41">
        <v>4180</v>
      </c>
      <c r="E122" s="524">
        <f>IF('Załącznik Nr 2 - wydatki'!E246&gt;0,'Załącznik Nr 2 - wydatki'!E246,"")</f>
        <v>194740</v>
      </c>
      <c r="F122" s="524">
        <f>IF('Załącznik Nr 2 - wydatki'!F246&gt;0,'Załącznik Nr 2 - wydatki'!F246,"")</f>
        <v>174287</v>
      </c>
      <c r="G122" s="524">
        <f>IF('Załącznik Nr 2 - wydatki'!G246&gt;0,'Załącznik Nr 2 - wydatki'!G246,"")</f>
        <v>174287</v>
      </c>
      <c r="H122" s="524">
        <f>IF('Załącznik Nr 2 - wydatki'!H246&gt;0,'Załącznik Nr 2 - wydatki'!H246,"")</f>
      </c>
      <c r="I122" s="524">
        <f>IF('Załącznik Nr 2 - wydatki'!I246&gt;0,'Załącznik Nr 2 - wydatki'!I246,"")</f>
      </c>
      <c r="J122" s="524">
        <f>IF('Załącznik Nr 2 - wydatki'!J246&gt;0,'Załącznik Nr 2 - wydatki'!J246,"")</f>
        <v>174287</v>
      </c>
      <c r="K122" s="36">
        <f t="shared" si="17"/>
        <v>0.8949727842251207</v>
      </c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</row>
    <row r="123" spans="1:119" ht="13.5" thickBot="1">
      <c r="A123" s="44"/>
      <c r="B123" s="58"/>
      <c r="C123" s="51" t="s">
        <v>117</v>
      </c>
      <c r="D123" s="41">
        <v>4210</v>
      </c>
      <c r="E123" s="524">
        <f>IF('Załącznik Nr 2 - wydatki'!E247&gt;0,'Załącznik Nr 2 - wydatki'!E247,"")</f>
        <v>241568</v>
      </c>
      <c r="F123" s="524">
        <f>IF('Załącznik Nr 2 - wydatki'!F247&gt;0,'Załącznik Nr 2 - wydatki'!F247,"")</f>
        <v>608144</v>
      </c>
      <c r="G123" s="524">
        <f>IF('Załącznik Nr 2 - wydatki'!G247&gt;0,'Załącznik Nr 2 - wydatki'!G247,"")</f>
        <v>260502</v>
      </c>
      <c r="H123" s="524">
        <f>IF('Załącznik Nr 2 - wydatki'!H247&gt;0,'Załącznik Nr 2 - wydatki'!H247,"")</f>
      </c>
      <c r="I123" s="524">
        <f>IF('Załącznik Nr 2 - wydatki'!I247&gt;0,'Załącznik Nr 2 - wydatki'!I247,"")</f>
      </c>
      <c r="J123" s="524">
        <f>IF('Załącznik Nr 2 - wydatki'!J247&gt;0,'Załącznik Nr 2 - wydatki'!J247,"")</f>
        <v>260502</v>
      </c>
      <c r="K123" s="36">
        <f t="shared" si="17"/>
        <v>1.0783795867002253</v>
      </c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</row>
    <row r="124" spans="1:119" ht="13.5" thickBot="1">
      <c r="A124" s="44"/>
      <c r="B124" s="58"/>
      <c r="C124" s="51" t="s">
        <v>153</v>
      </c>
      <c r="D124" s="41">
        <v>4220</v>
      </c>
      <c r="E124" s="524">
        <f>IF('Załącznik Nr 2 - wydatki'!E248&gt;0,'Załącznik Nr 2 - wydatki'!E248,"")</f>
        <v>2600</v>
      </c>
      <c r="F124" s="524">
        <f>IF('Załącznik Nr 2 - wydatki'!F248&gt;0,'Załącznik Nr 2 - wydatki'!F248,"")</f>
        <v>2500</v>
      </c>
      <c r="G124" s="524">
        <f>IF('Załącznik Nr 2 - wydatki'!G248&gt;0,'Załącznik Nr 2 - wydatki'!G248,"")</f>
        <v>1500</v>
      </c>
      <c r="H124" s="524">
        <f>IF('Załącznik Nr 2 - wydatki'!H248&gt;0,'Załącznik Nr 2 - wydatki'!H248,"")</f>
      </c>
      <c r="I124" s="524">
        <f>IF('Załącznik Nr 2 - wydatki'!I248&gt;0,'Załącznik Nr 2 - wydatki'!I248,"")</f>
      </c>
      <c r="J124" s="524">
        <f>IF('Załącznik Nr 2 - wydatki'!J248&gt;0,'Załącznik Nr 2 - wydatki'!J248,"")</f>
        <v>1500</v>
      </c>
      <c r="K124" s="36">
        <f t="shared" si="17"/>
        <v>0.5769230769230769</v>
      </c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</row>
    <row r="125" spans="1:119" ht="13.5" thickBot="1">
      <c r="A125" s="44"/>
      <c r="B125" s="58"/>
      <c r="C125" s="97" t="s">
        <v>149</v>
      </c>
      <c r="D125" s="41">
        <v>4230</v>
      </c>
      <c r="E125" s="524">
        <f>IF('Załącznik Nr 2 - wydatki'!E249&gt;0,'Załącznik Nr 2 - wydatki'!E249,"")</f>
        <v>2500</v>
      </c>
      <c r="F125" s="524">
        <f>IF('Załącznik Nr 2 - wydatki'!F249&gt;0,'Załącznik Nr 2 - wydatki'!F249,"")</f>
        <v>1500</v>
      </c>
      <c r="G125" s="524">
        <f>IF('Załącznik Nr 2 - wydatki'!G249&gt;0,'Załącznik Nr 2 - wydatki'!G249,"")</f>
        <v>1500</v>
      </c>
      <c r="H125" s="524">
        <f>IF('Załącznik Nr 2 - wydatki'!H249&gt;0,'Załącznik Nr 2 - wydatki'!H249,"")</f>
      </c>
      <c r="I125" s="524">
        <f>IF('Załącznik Nr 2 - wydatki'!I249&gt;0,'Załącznik Nr 2 - wydatki'!I249,"")</f>
      </c>
      <c r="J125" s="524">
        <f>IF('Załącznik Nr 2 - wydatki'!J249&gt;0,'Załącznik Nr 2 - wydatki'!J249,"")</f>
        <v>1500</v>
      </c>
      <c r="K125" s="36">
        <f t="shared" si="17"/>
        <v>0.6</v>
      </c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</row>
    <row r="126" spans="1:119" ht="13.5" thickBot="1">
      <c r="A126" s="44"/>
      <c r="B126" s="58"/>
      <c r="C126" s="51" t="s">
        <v>154</v>
      </c>
      <c r="D126" s="41">
        <v>4260</v>
      </c>
      <c r="E126" s="524">
        <f>IF('Załącznik Nr 2 - wydatki'!E250&gt;0,'Załącznik Nr 2 - wydatki'!E250,"")</f>
        <v>93384</v>
      </c>
      <c r="F126" s="524">
        <f>IF('Załącznik Nr 2 - wydatki'!F250&gt;0,'Załącznik Nr 2 - wydatki'!F250,"")</f>
        <v>117000</v>
      </c>
      <c r="G126" s="524">
        <f>IF('Załącznik Nr 2 - wydatki'!G250&gt;0,'Załącznik Nr 2 - wydatki'!G250,"")</f>
        <v>100384</v>
      </c>
      <c r="H126" s="524">
        <f>IF('Załącznik Nr 2 - wydatki'!H250&gt;0,'Załącznik Nr 2 - wydatki'!H250,"")</f>
      </c>
      <c r="I126" s="524">
        <f>IF('Załącznik Nr 2 - wydatki'!I250&gt;0,'Załącznik Nr 2 - wydatki'!I250,"")</f>
      </c>
      <c r="J126" s="524">
        <f>IF('Załącznik Nr 2 - wydatki'!J250&gt;0,'Załącznik Nr 2 - wydatki'!J250,"")</f>
        <v>100384</v>
      </c>
      <c r="K126" s="36">
        <f t="shared" si="17"/>
        <v>1.0749593078043347</v>
      </c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</row>
    <row r="127" spans="1:119" ht="13.5" thickBot="1">
      <c r="A127" s="44"/>
      <c r="B127" s="58"/>
      <c r="C127" s="51" t="s">
        <v>82</v>
      </c>
      <c r="D127" s="41">
        <v>4270</v>
      </c>
      <c r="E127" s="524">
        <f>IF('Załącznik Nr 2 - wydatki'!E251&gt;0,'Załącznik Nr 2 - wydatki'!E251,"")</f>
        <v>60033</v>
      </c>
      <c r="F127" s="524">
        <f>IF('Załącznik Nr 2 - wydatki'!F251&gt;0,'Załącznik Nr 2 - wydatki'!F251,"")</f>
        <v>85356</v>
      </c>
      <c r="G127" s="524">
        <f>IF('Załącznik Nr 2 - wydatki'!G251&gt;0,'Załącznik Nr 2 - wydatki'!G251,"")</f>
        <v>55962</v>
      </c>
      <c r="H127" s="524">
        <f>IF('Załącznik Nr 2 - wydatki'!H251&gt;0,'Załącznik Nr 2 - wydatki'!H251,"")</f>
      </c>
      <c r="I127" s="524">
        <f>IF('Załącznik Nr 2 - wydatki'!I251&gt;0,'Załącznik Nr 2 - wydatki'!I251,"")</f>
      </c>
      <c r="J127" s="524">
        <f>IF('Załącznik Nr 2 - wydatki'!J251&gt;0,'Załącznik Nr 2 - wydatki'!J251,"")</f>
        <v>55962</v>
      </c>
      <c r="K127" s="36">
        <f t="shared" si="17"/>
        <v>0.9321872969866574</v>
      </c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</row>
    <row r="128" spans="1:119" ht="13.5" thickBot="1">
      <c r="A128" s="44"/>
      <c r="B128" s="58"/>
      <c r="C128" s="51" t="s">
        <v>34</v>
      </c>
      <c r="D128" s="41">
        <v>4280</v>
      </c>
      <c r="E128" s="524">
        <f>IF('Załącznik Nr 2 - wydatki'!E252&gt;0,'Załącznik Nr 2 - wydatki'!E252,"")</f>
        <v>18784</v>
      </c>
      <c r="F128" s="524">
        <f>IF('Załącznik Nr 2 - wydatki'!F252&gt;0,'Załącznik Nr 2 - wydatki'!F252,"")</f>
        <v>34560</v>
      </c>
      <c r="G128" s="524">
        <f>IF('Załącznik Nr 2 - wydatki'!G252&gt;0,'Załącznik Nr 2 - wydatki'!G252,"")</f>
        <v>18780</v>
      </c>
      <c r="H128" s="524">
        <f>IF('Załącznik Nr 2 - wydatki'!H252&gt;0,'Załącznik Nr 2 - wydatki'!H252,"")</f>
      </c>
      <c r="I128" s="524">
        <f>IF('Załącznik Nr 2 - wydatki'!I252&gt;0,'Załącznik Nr 2 - wydatki'!I252,"")</f>
      </c>
      <c r="J128" s="524">
        <f>IF('Załącznik Nr 2 - wydatki'!J252&gt;0,'Załącznik Nr 2 - wydatki'!J252,"")</f>
        <v>18780</v>
      </c>
      <c r="K128" s="36">
        <f t="shared" si="17"/>
        <v>0.9997870528109029</v>
      </c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</row>
    <row r="129" spans="1:119" ht="13.5" thickBot="1">
      <c r="A129" s="44"/>
      <c r="B129" s="58"/>
      <c r="C129" s="51" t="s">
        <v>83</v>
      </c>
      <c r="D129" s="41">
        <v>4300</v>
      </c>
      <c r="E129" s="524">
        <f>IF('Załącznik Nr 2 - wydatki'!E253&gt;0,'Załącznik Nr 2 - wydatki'!E253,"")</f>
        <v>71789</v>
      </c>
      <c r="F129" s="524">
        <f>IF('Załącznik Nr 2 - wydatki'!F253&gt;0,'Załącznik Nr 2 - wydatki'!F253,"")</f>
        <v>118809</v>
      </c>
      <c r="G129" s="524">
        <f>IF('Załącznik Nr 2 - wydatki'!G253&gt;0,'Załącznik Nr 2 - wydatki'!G253,"")</f>
        <v>24064</v>
      </c>
      <c r="H129" s="524">
        <f>IF('Załącznik Nr 2 - wydatki'!H253&gt;0,'Załącznik Nr 2 - wydatki'!H253,"")</f>
      </c>
      <c r="I129" s="524">
        <f>IF('Załącznik Nr 2 - wydatki'!I253&gt;0,'Załącznik Nr 2 - wydatki'!I253,"")</f>
      </c>
      <c r="J129" s="524">
        <f>IF('Załącznik Nr 2 - wydatki'!J253&gt;0,'Załącznik Nr 2 - wydatki'!J253,"")</f>
        <v>24064</v>
      </c>
      <c r="K129" s="36">
        <f t="shared" si="17"/>
        <v>0.33520455780133446</v>
      </c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</row>
    <row r="130" spans="1:119" ht="13.5" thickBot="1">
      <c r="A130" s="44"/>
      <c r="B130" s="58"/>
      <c r="C130" s="51" t="s">
        <v>84</v>
      </c>
      <c r="D130" s="41">
        <v>4410</v>
      </c>
      <c r="E130" s="524">
        <f>IF('Załącznik Nr 2 - wydatki'!E254&gt;0,'Załącznik Nr 2 - wydatki'!E254,"")</f>
        <v>10000</v>
      </c>
      <c r="F130" s="524">
        <f>IF('Załącznik Nr 2 - wydatki'!F254&gt;0,'Załącznik Nr 2 - wydatki'!F254,"")</f>
        <v>11500</v>
      </c>
      <c r="G130" s="524">
        <f>IF('Załącznik Nr 2 - wydatki'!G254&gt;0,'Załącznik Nr 2 - wydatki'!G254,"")</f>
        <v>7588</v>
      </c>
      <c r="H130" s="524">
        <f>IF('Załącznik Nr 2 - wydatki'!H254&gt;0,'Załącznik Nr 2 - wydatki'!H254,"")</f>
      </c>
      <c r="I130" s="524">
        <f>IF('Załącznik Nr 2 - wydatki'!I254&gt;0,'Załącznik Nr 2 - wydatki'!I254,"")</f>
      </c>
      <c r="J130" s="524">
        <f>IF('Załącznik Nr 2 - wydatki'!J254&gt;0,'Załącznik Nr 2 - wydatki'!J254,"")</f>
        <v>7588</v>
      </c>
      <c r="K130" s="36">
        <f t="shared" si="17"/>
        <v>0.7588</v>
      </c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</row>
    <row r="131" spans="1:119" ht="13.5" thickBot="1">
      <c r="A131" s="44"/>
      <c r="B131" s="58"/>
      <c r="C131" s="51" t="s">
        <v>85</v>
      </c>
      <c r="D131" s="41">
        <v>4430</v>
      </c>
      <c r="E131" s="524">
        <f>IF('Załącznik Nr 2 - wydatki'!E255&gt;0,'Załącznik Nr 2 - wydatki'!E255,"")</f>
        <v>24967</v>
      </c>
      <c r="F131" s="524">
        <f>IF('Załącznik Nr 2 - wydatki'!F255&gt;0,'Załącznik Nr 2 - wydatki'!F255,"")</f>
        <v>33443</v>
      </c>
      <c r="G131" s="524">
        <f>IF('Załącznik Nr 2 - wydatki'!G255&gt;0,'Załącznik Nr 2 - wydatki'!G255,"")</f>
        <v>27993</v>
      </c>
      <c r="H131" s="524">
        <f>IF('Załącznik Nr 2 - wydatki'!H255&gt;0,'Załącznik Nr 2 - wydatki'!H255,"")</f>
      </c>
      <c r="I131" s="524">
        <f>IF('Załącznik Nr 2 - wydatki'!I255&gt;0,'Załącznik Nr 2 - wydatki'!I255,"")</f>
      </c>
      <c r="J131" s="524">
        <f>IF('Załącznik Nr 2 - wydatki'!J255&gt;0,'Załącznik Nr 2 - wydatki'!J255,"")</f>
        <v>27993</v>
      </c>
      <c r="K131" s="36">
        <f t="shared" si="17"/>
        <v>1.121199983978852</v>
      </c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</row>
    <row r="132" spans="1:119" ht="13.5" thickBot="1">
      <c r="A132" s="44"/>
      <c r="B132" s="58"/>
      <c r="C132" s="51" t="s">
        <v>155</v>
      </c>
      <c r="D132" s="41">
        <v>4440</v>
      </c>
      <c r="E132" s="524">
        <f>IF('Załącznik Nr 2 - wydatki'!E256&gt;0,'Załącznik Nr 2 - wydatki'!E256,"")</f>
        <v>3696</v>
      </c>
      <c r="F132" s="524">
        <f>IF('Załącznik Nr 2 - wydatki'!F256&gt;0,'Załącznik Nr 2 - wydatki'!F256,"")</f>
        <v>3800</v>
      </c>
      <c r="G132" s="524">
        <f>IF('Załącznik Nr 2 - wydatki'!G256&gt;0,'Załącznik Nr 2 - wydatki'!G256,"")</f>
        <v>3800</v>
      </c>
      <c r="H132" s="524">
        <f>IF('Załącznik Nr 2 - wydatki'!H256&gt;0,'Załącznik Nr 2 - wydatki'!H256,"")</f>
      </c>
      <c r="I132" s="524">
        <f>IF('Załącznik Nr 2 - wydatki'!I256&gt;0,'Załącznik Nr 2 - wydatki'!I256,"")</f>
      </c>
      <c r="J132" s="524">
        <f>IF('Załącznik Nr 2 - wydatki'!J256&gt;0,'Załącznik Nr 2 - wydatki'!J256,"")</f>
        <v>3800</v>
      </c>
      <c r="K132" s="36">
        <f aca="true" t="shared" si="21" ref="K132:K195">G132/E132</f>
        <v>1.0281385281385282</v>
      </c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</row>
    <row r="133" spans="1:119" ht="24.75" thickBot="1">
      <c r="A133" s="44"/>
      <c r="B133" s="58"/>
      <c r="C133" s="106" t="s">
        <v>285</v>
      </c>
      <c r="D133" s="42">
        <v>4500</v>
      </c>
      <c r="E133" s="524">
        <f>IF('Załącznik Nr 2 - wydatki'!E257&gt;0,'Załącznik Nr 2 - wydatki'!E257,"")</f>
        <v>26925</v>
      </c>
      <c r="F133" s="524">
        <f>IF('Załącznik Nr 2 - wydatki'!F257&gt;0,'Załącznik Nr 2 - wydatki'!F257,"")</f>
        <v>27773</v>
      </c>
      <c r="G133" s="524">
        <f>IF('Załącznik Nr 2 - wydatki'!G257&gt;0,'Załącznik Nr 2 - wydatki'!G257,"")</f>
        <v>27773</v>
      </c>
      <c r="H133" s="524"/>
      <c r="I133" s="524"/>
      <c r="J133" s="524">
        <f>IF('Załącznik Nr 2 - wydatki'!J257&gt;0,'Załącznik Nr 2 - wydatki'!J257,"")</f>
        <v>27773</v>
      </c>
      <c r="K133" s="36">
        <f t="shared" si="21"/>
        <v>1.0314948932219128</v>
      </c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</row>
    <row r="134" spans="1:119" ht="23.25" customHeight="1" thickBot="1">
      <c r="A134" s="44"/>
      <c r="B134" s="58"/>
      <c r="C134" s="97" t="s">
        <v>88</v>
      </c>
      <c r="D134" s="41">
        <v>4510</v>
      </c>
      <c r="E134" s="524">
        <f>IF('Załącznik Nr 2 - wydatki'!E258&gt;0,'Załącznik Nr 2 - wydatki'!E258,"")</f>
        <v>746</v>
      </c>
      <c r="F134" s="524">
        <f>IF('Załącznik Nr 2 - wydatki'!F258&gt;0,'Załącznik Nr 2 - wydatki'!F258,"")</f>
        <v>756</v>
      </c>
      <c r="G134" s="524">
        <f>IF('Załącznik Nr 2 - wydatki'!G258&gt;0,'Załącznik Nr 2 - wydatki'!G258,"")</f>
        <v>756</v>
      </c>
      <c r="H134" s="524">
        <f>IF('Załącznik Nr 2 - wydatki'!H257&gt;0,'Załącznik Nr 2 - wydatki'!H257,"")</f>
      </c>
      <c r="I134" s="524">
        <f>IF('Załącznik Nr 2 - wydatki'!I257&gt;0,'Załącznik Nr 2 - wydatki'!I257,"")</f>
      </c>
      <c r="J134" s="524">
        <f>IF('Załącznik Nr 2 - wydatki'!J258&gt;0,'Załącznik Nr 2 - wydatki'!J258,"")</f>
        <v>756</v>
      </c>
      <c r="K134" s="36">
        <f t="shared" si="21"/>
        <v>1.0134048257372654</v>
      </c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</row>
    <row r="135" spans="1:119" ht="24.75" thickBot="1">
      <c r="A135" s="44"/>
      <c r="B135" s="58"/>
      <c r="C135" s="97" t="s">
        <v>23</v>
      </c>
      <c r="D135" s="41">
        <v>4520</v>
      </c>
      <c r="E135" s="524">
        <f>IF('Załącznik Nr 2 - wydatki'!E259&gt;0,'Załącznik Nr 2 - wydatki'!E259,"")</f>
        <v>156</v>
      </c>
      <c r="F135" s="524">
        <f>IF('Załącznik Nr 2 - wydatki'!F259&gt;0,'Załącznik Nr 2 - wydatki'!F259,"")</f>
        <v>895</v>
      </c>
      <c r="G135" s="524">
        <f>IF('Załącznik Nr 2 - wydatki'!G259&gt;0,'Załącznik Nr 2 - wydatki'!G259,"")</f>
        <v>895</v>
      </c>
      <c r="H135" s="524">
        <f>IF('Załącznik Nr 2 - wydatki'!H259&gt;0,'Załącznik Nr 2 - wydatki'!H259,"")</f>
      </c>
      <c r="I135" s="524">
        <f>IF('Załącznik Nr 2 - wydatki'!I259&gt;0,'Załącznik Nr 2 - wydatki'!I259,"")</f>
      </c>
      <c r="J135" s="524">
        <f>IF('Załącznik Nr 2 - wydatki'!J259&gt;0,'Załącznik Nr 2 - wydatki'!J259,"")</f>
        <v>895</v>
      </c>
      <c r="K135" s="36">
        <f t="shared" si="21"/>
        <v>5.737179487179487</v>
      </c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</row>
    <row r="136" spans="1:119" ht="13.5" thickBot="1">
      <c r="A136" s="44"/>
      <c r="B136" s="58"/>
      <c r="C136" s="97" t="s">
        <v>312</v>
      </c>
      <c r="D136" s="145">
        <v>4350</v>
      </c>
      <c r="E136" s="524">
        <f>IF('Załącznik Nr 2 - wydatki'!E260&gt;0,'Załącznik Nr 2 - wydatki'!E260,"")</f>
      </c>
      <c r="F136" s="524">
        <f>IF('Załącznik Nr 2 - wydatki'!F260&gt;0,'Załącznik Nr 2 - wydatki'!F260,"")</f>
        <v>1560</v>
      </c>
      <c r="G136" s="524">
        <f>IF('Załącznik Nr 2 - wydatki'!G260&gt;0,'Załącznik Nr 2 - wydatki'!G260,"")</f>
        <v>1560</v>
      </c>
      <c r="H136" s="524">
        <f>IF('Załącznik Nr 2 - wydatki'!H260&gt;0,'Załącznik Nr 2 - wydatki'!H260,"")</f>
      </c>
      <c r="I136" s="524">
        <f>IF('Załącznik Nr 2 - wydatki'!I260&gt;0,'Załącznik Nr 2 - wydatki'!I260,"")</f>
      </c>
      <c r="J136" s="524">
        <f>IF('Załącznik Nr 2 - wydatki'!J260&gt;0,'Załącznik Nr 2 - wydatki'!J260,"")</f>
        <v>1560</v>
      </c>
      <c r="K136" s="36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</row>
    <row r="137" spans="1:119" ht="13.5" thickBot="1">
      <c r="A137" s="44"/>
      <c r="B137" s="58"/>
      <c r="C137" s="97" t="s">
        <v>411</v>
      </c>
      <c r="D137" s="145">
        <v>4360</v>
      </c>
      <c r="E137" s="524">
        <f>IF('Załącznik Nr 2 - wydatki'!E261&gt;0,'Załącznik Nr 2 - wydatki'!E261,"")</f>
      </c>
      <c r="F137" s="524">
        <f>IF('Załącznik Nr 2 - wydatki'!F261&gt;0,'Załącznik Nr 2 - wydatki'!F261,"")</f>
        <v>5820</v>
      </c>
      <c r="G137" s="524">
        <f>IF('Załącznik Nr 2 - wydatki'!G261&gt;0,'Załącznik Nr 2 - wydatki'!G261,"")</f>
        <v>5820</v>
      </c>
      <c r="H137" s="524">
        <f>IF('Załącznik Nr 2 - wydatki'!H261&gt;0,'Załącznik Nr 2 - wydatki'!H261,"")</f>
      </c>
      <c r="I137" s="524">
        <f>IF('Załącznik Nr 2 - wydatki'!I261&gt;0,'Załącznik Nr 2 - wydatki'!I261,"")</f>
      </c>
      <c r="J137" s="524">
        <f>IF('Załącznik Nr 2 - wydatki'!J261&gt;0,'Załącznik Nr 2 - wydatki'!J261,"")</f>
        <v>5820</v>
      </c>
      <c r="K137" s="36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</row>
    <row r="138" spans="1:119" ht="13.5" thickBot="1">
      <c r="A138" s="44"/>
      <c r="B138" s="58"/>
      <c r="C138" s="236" t="s">
        <v>412</v>
      </c>
      <c r="D138" s="80">
        <v>4370</v>
      </c>
      <c r="E138" s="524">
        <f>IF('Załącznik Nr 2 - wydatki'!E262&gt;0,'Załącznik Nr 2 - wydatki'!E262,"")</f>
      </c>
      <c r="F138" s="524">
        <f>IF('Załącznik Nr 2 - wydatki'!F262&gt;0,'Załącznik Nr 2 - wydatki'!F262,"")</f>
        <v>11532</v>
      </c>
      <c r="G138" s="524">
        <f>IF('Załącznik Nr 2 - wydatki'!G262&gt;0,'Załącznik Nr 2 - wydatki'!G262,"")</f>
        <v>11532</v>
      </c>
      <c r="H138" s="524">
        <f>IF('Załącznik Nr 2 - wydatki'!H262&gt;0,'Załącznik Nr 2 - wydatki'!H262,"")</f>
      </c>
      <c r="I138" s="524">
        <f>IF('Załącznik Nr 2 - wydatki'!I262&gt;0,'Załącznik Nr 2 - wydatki'!I262,"")</f>
      </c>
      <c r="J138" s="524">
        <f>IF('Załącznik Nr 2 - wydatki'!J262&gt;0,'Załącznik Nr 2 - wydatki'!J262,"")</f>
        <v>11532</v>
      </c>
      <c r="K138" s="36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</row>
    <row r="139" spans="1:119" ht="24.75" thickBot="1">
      <c r="A139" s="44"/>
      <c r="B139" s="58"/>
      <c r="C139" s="97" t="s">
        <v>414</v>
      </c>
      <c r="D139" s="145">
        <v>4740</v>
      </c>
      <c r="E139" s="524">
        <f>IF('Załącznik Nr 2 - wydatki'!E263&gt;0,'Załącznik Nr 2 - wydatki'!E263,"")</f>
      </c>
      <c r="F139" s="524">
        <f>IF('Załącznik Nr 2 - wydatki'!F263&gt;0,'Załącznik Nr 2 - wydatki'!F263,"")</f>
        <v>2500</v>
      </c>
      <c r="G139" s="524">
        <f>IF('Załącznik Nr 2 - wydatki'!G263&gt;0,'Załącznik Nr 2 - wydatki'!G263,"")</f>
        <v>1153</v>
      </c>
      <c r="H139" s="524">
        <f>IF('Załącznik Nr 2 - wydatki'!H263&gt;0,'Załącznik Nr 2 - wydatki'!H263,"")</f>
      </c>
      <c r="I139" s="524">
        <f>IF('Załącznik Nr 2 - wydatki'!I263&gt;0,'Załącznik Nr 2 - wydatki'!I263,"")</f>
      </c>
      <c r="J139" s="524">
        <f>IF('Załącznik Nr 2 - wydatki'!J263&gt;0,'Załącznik Nr 2 - wydatki'!J263,"")</f>
        <v>1153</v>
      </c>
      <c r="K139" s="36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</row>
    <row r="140" spans="1:119" ht="13.5" thickBot="1">
      <c r="A140" s="44"/>
      <c r="B140" s="58"/>
      <c r="C140" s="99" t="s">
        <v>176</v>
      </c>
      <c r="D140" s="206">
        <v>6060</v>
      </c>
      <c r="E140" s="524">
        <f>IF('Załącznik Nr 2 - wydatki'!E264&gt;0,'Załącznik Nr 2 - wydatki'!E264,"")</f>
        <v>27392</v>
      </c>
      <c r="F140" s="524">
        <f>IF('Załącznik Nr 2 - wydatki'!F264&gt;0,'Załącznik Nr 2 - wydatki'!F264,"")</f>
        <v>224716</v>
      </c>
      <c r="G140" s="524">
        <f>IF('Załącznik Nr 2 - wydatki'!G264&gt;0,'Załącznik Nr 2 - wydatki'!G264,"")</f>
        <v>50000</v>
      </c>
      <c r="H140" s="524">
        <f>IF('Załącznik Nr 2 - wydatki'!H264&gt;0,'Załącznik Nr 2 - wydatki'!H264,"")</f>
      </c>
      <c r="I140" s="524">
        <f>IF('Załącznik Nr 2 - wydatki'!I264&gt;0,'Załącznik Nr 2 - wydatki'!I264,"")</f>
      </c>
      <c r="J140" s="524">
        <f>IF('Załącznik Nr 2 - wydatki'!J264&gt;0,'Załącznik Nr 2 - wydatki'!J264,"")</f>
        <v>50000</v>
      </c>
      <c r="K140" s="36">
        <f t="shared" si="21"/>
        <v>1.8253504672897196</v>
      </c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</row>
    <row r="141" spans="1:119" ht="13.5" thickBot="1">
      <c r="A141" s="44"/>
      <c r="B141" s="58"/>
      <c r="C141" s="97" t="s">
        <v>97</v>
      </c>
      <c r="D141" s="145">
        <v>6050</v>
      </c>
      <c r="E141" s="365">
        <f>IF('Załącznik Nr 2 - wydatki'!E265&gt;0,'Załącznik Nr 2 - wydatki'!E265,"")</f>
      </c>
      <c r="F141" s="365">
        <f>IF('Załącznik Nr 2 - wydatki'!F265&gt;0,'Załącznik Nr 2 - wydatki'!F265,"")</f>
        <v>150000</v>
      </c>
      <c r="G141" s="365">
        <f>IF('Załącznik Nr 2 - wydatki'!G265&gt;0,'Załącznik Nr 2 - wydatki'!G265,"")</f>
        <v>75000</v>
      </c>
      <c r="H141" s="365">
        <f>IF('Załącznik Nr 2 - wydatki'!H265&gt;0,'Załącznik Nr 2 - wydatki'!H265,"")</f>
        <v>75000</v>
      </c>
      <c r="I141" s="365">
        <f>IF('Załącznik Nr 2 - wydatki'!I265&gt;0,'Załącznik Nr 2 - wydatki'!I265,"")</f>
      </c>
      <c r="J141" s="365">
        <f>IF('Załącznik Nr 2 - wydatki'!J265&gt;0,'Załącznik Nr 2 - wydatki'!J265,"")</f>
      </c>
      <c r="K141" s="36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</row>
    <row r="142" spans="1:119" ht="13.5" thickBot="1">
      <c r="A142" s="44"/>
      <c r="B142" s="58"/>
      <c r="C142" s="99" t="s">
        <v>176</v>
      </c>
      <c r="D142" s="206">
        <v>6065</v>
      </c>
      <c r="E142" s="365">
        <f>IF('Załącznik Nr 2 - wydatki'!E266&gt;0,'Załącznik Nr 2 - wydatki'!E266,"")</f>
        <v>252000</v>
      </c>
      <c r="F142" s="365">
        <f>IF('Załącznik Nr 2 - wydatki'!F266&gt;0,'Załącznik Nr 2 - wydatki'!F266,"")</f>
      </c>
      <c r="G142" s="365">
        <f>IF('Załącznik Nr 2 - wydatki'!G266&gt;0,'Załącznik Nr 2 - wydatki'!G266,"")</f>
      </c>
      <c r="H142" s="365">
        <f>IF('Załącznik Nr 2 - wydatki'!H266&gt;0,'Załącznik Nr 2 - wydatki'!H266,"")</f>
      </c>
      <c r="I142" s="365">
        <f>IF('Załącznik Nr 2 - wydatki'!I266&gt;0,'Załącznik Nr 2 - wydatki'!I266,"")</f>
      </c>
      <c r="J142" s="365">
        <f>IF('Załącznik Nr 2 - wydatki'!J266&gt;0,'Załącznik Nr 2 - wydatki'!J266,"")</f>
      </c>
      <c r="K142" s="36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</row>
    <row r="143" spans="1:119" ht="13.5" thickBot="1">
      <c r="A143" s="44"/>
      <c r="B143" s="58"/>
      <c r="C143" s="97" t="s">
        <v>176</v>
      </c>
      <c r="D143" s="145">
        <v>6066</v>
      </c>
      <c r="E143" s="346">
        <f>IF('Załącznik Nr 2 - wydatki'!E267&gt;0,'Załącznik Nr 2 - wydatki'!E267,"")</f>
        <v>105212</v>
      </c>
      <c r="F143" s="346">
        <f>IF('Załącznik Nr 2 - wydatki'!F267&gt;0,'Załącznik Nr 2 - wydatki'!F267,"")</f>
      </c>
      <c r="G143" s="346">
        <f>IF('Załącznik Nr 2 - wydatki'!G267&gt;0,'Załącznik Nr 2 - wydatki'!G267,"")</f>
      </c>
      <c r="H143" s="346">
        <f>IF('Załącznik Nr 2 - wydatki'!H267&gt;0,'Załącznik Nr 2 - wydatki'!H267,"")</f>
      </c>
      <c r="I143" s="346">
        <f>IF('Załącznik Nr 2 - wydatki'!I267&gt;0,'Załącznik Nr 2 - wydatki'!I267,"")</f>
      </c>
      <c r="J143" s="346">
        <f>IF('Załącznik Nr 2 - wydatki'!J267&gt;0,'Załącznik Nr 2 - wydatki'!J267,"")</f>
      </c>
      <c r="K143" s="36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</row>
    <row r="144" spans="1:119" ht="51.75" thickBot="1">
      <c r="A144" s="44"/>
      <c r="B144" s="58"/>
      <c r="C144" s="492" t="s">
        <v>460</v>
      </c>
      <c r="D144" s="493" t="s">
        <v>461</v>
      </c>
      <c r="E144" s="346">
        <f>IF('Załącznik Nr 2 - wydatki'!E268&gt;0,'Załącznik Nr 2 - wydatki'!E268,"")</f>
      </c>
      <c r="F144" s="346">
        <f>IF('Załącznik Nr 2 - wydatki'!F268&gt;0,'Załącznik Nr 2 - wydatki'!F268,"")</f>
      </c>
      <c r="G144" s="346">
        <f>IF('Załącznik Nr 2 - wydatki'!G268&gt;0,'Załącznik Nr 2 - wydatki'!G268,"")</f>
      </c>
      <c r="H144" s="346">
        <f>IF('Załącznik Nr 2 - wydatki'!H268&gt;0,'Załącznik Nr 2 - wydatki'!H268,"")</f>
      </c>
      <c r="I144" s="346">
        <f>IF('Załącznik Nr 2 - wydatki'!I268&gt;0,'Załącznik Nr 2 - wydatki'!I268,"")</f>
      </c>
      <c r="J144" s="346">
        <f>IF('Załącznik Nr 2 - wydatki'!J268&gt;0,'Załącznik Nr 2 - wydatki'!J268,"")</f>
      </c>
      <c r="K144" s="36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</row>
    <row r="145" spans="1:119" ht="13.5" thickBot="1">
      <c r="A145" s="44"/>
      <c r="B145" s="279" t="s">
        <v>446</v>
      </c>
      <c r="C145" s="94" t="s">
        <v>90</v>
      </c>
      <c r="D145" s="138"/>
      <c r="E145" s="526">
        <f aca="true" t="shared" si="22" ref="E145:J145">SUM(E146)</f>
        <v>50000</v>
      </c>
      <c r="F145" s="526">
        <f t="shared" si="22"/>
        <v>0</v>
      </c>
      <c r="G145" s="526">
        <f t="shared" si="22"/>
        <v>0</v>
      </c>
      <c r="H145" s="526">
        <f t="shared" si="22"/>
        <v>0</v>
      </c>
      <c r="I145" s="526">
        <f t="shared" si="22"/>
        <v>0</v>
      </c>
      <c r="J145" s="526">
        <f t="shared" si="22"/>
        <v>0</v>
      </c>
      <c r="K145" s="36">
        <f t="shared" si="21"/>
        <v>0</v>
      </c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</row>
    <row r="146" spans="1:119" ht="13.5" thickBot="1">
      <c r="A146" s="44"/>
      <c r="B146" s="58"/>
      <c r="C146" s="97" t="s">
        <v>97</v>
      </c>
      <c r="D146" s="145">
        <v>6050</v>
      </c>
      <c r="E146" s="346">
        <f>IF('Załącznik Nr 2 - wydatki'!E287&gt;0,'Załącznik Nr 2 - wydatki'!E287,"")</f>
        <v>50000</v>
      </c>
      <c r="F146" s="346">
        <f>IF('Załącznik Nr 2 - wydatki'!F287&gt;0,'Załącznik Nr 2 - wydatki'!F287,"")</f>
      </c>
      <c r="G146" s="346">
        <f>IF('Załącznik Nr 2 - wydatki'!G287&gt;0,'Załącznik Nr 2 - wydatki'!G287,"")</f>
      </c>
      <c r="H146" s="346">
        <f>IF('Załącznik Nr 2 - wydatki'!H287&gt;0,'Załącznik Nr 2 - wydatki'!H287,"")</f>
      </c>
      <c r="I146" s="346">
        <f>IF('Załącznik Nr 2 - wydatki'!I287&gt;0,'Załącznik Nr 2 - wydatki'!I287,"")</f>
      </c>
      <c r="J146" s="346">
        <f>IF('Załącznik Nr 2 - wydatki'!J287&gt;0,'Załącznik Nr 2 - wydatki'!J287,"")</f>
      </c>
      <c r="K146" s="36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</row>
    <row r="147" spans="1:119" s="1" customFormat="1" ht="22.5" customHeight="1" thickBot="1">
      <c r="A147" s="120">
        <v>758</v>
      </c>
      <c r="B147" s="125"/>
      <c r="C147" s="156" t="s">
        <v>160</v>
      </c>
      <c r="D147" s="131"/>
      <c r="E147" s="505">
        <f aca="true" t="shared" si="23" ref="E147:J147">SUM(E148)</f>
        <v>0</v>
      </c>
      <c r="F147" s="505">
        <f t="shared" si="23"/>
        <v>840900</v>
      </c>
      <c r="G147" s="505">
        <f t="shared" si="23"/>
        <v>840900</v>
      </c>
      <c r="H147" s="505">
        <f t="shared" si="23"/>
        <v>840900</v>
      </c>
      <c r="I147" s="505">
        <f t="shared" si="23"/>
        <v>0</v>
      </c>
      <c r="J147" s="505">
        <f t="shared" si="23"/>
        <v>0</v>
      </c>
      <c r="K147" s="36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</row>
    <row r="148" spans="1:119" s="4" customFormat="1" ht="18" customHeight="1" thickBot="1">
      <c r="A148" s="79"/>
      <c r="B148" s="60">
        <v>75818</v>
      </c>
      <c r="C148" s="285" t="s">
        <v>300</v>
      </c>
      <c r="D148" s="132"/>
      <c r="E148" s="504">
        <f aca="true" t="shared" si="24" ref="E148:J148">SUM(E149:E152)-E149</f>
        <v>0</v>
      </c>
      <c r="F148" s="504">
        <f t="shared" si="24"/>
        <v>840900</v>
      </c>
      <c r="G148" s="504">
        <f t="shared" si="24"/>
        <v>840900</v>
      </c>
      <c r="H148" s="504">
        <f t="shared" si="24"/>
        <v>840900</v>
      </c>
      <c r="I148" s="504">
        <f t="shared" si="24"/>
        <v>0</v>
      </c>
      <c r="J148" s="504">
        <f t="shared" si="24"/>
        <v>0</v>
      </c>
      <c r="K148" s="36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</row>
    <row r="149" spans="1:119" ht="13.5" thickBot="1">
      <c r="A149" s="44"/>
      <c r="B149" s="58"/>
      <c r="C149" s="51" t="s">
        <v>161</v>
      </c>
      <c r="D149" s="41">
        <v>4810</v>
      </c>
      <c r="E149" s="527">
        <f aca="true" t="shared" si="25" ref="E149:J149">SUM(E150:E152)</f>
        <v>0</v>
      </c>
      <c r="F149" s="527">
        <f t="shared" si="25"/>
        <v>840900</v>
      </c>
      <c r="G149" s="527">
        <f t="shared" si="25"/>
        <v>840900</v>
      </c>
      <c r="H149" s="527">
        <f t="shared" si="25"/>
        <v>840900</v>
      </c>
      <c r="I149" s="527">
        <f t="shared" si="25"/>
        <v>0</v>
      </c>
      <c r="J149" s="527">
        <f t="shared" si="25"/>
        <v>0</v>
      </c>
      <c r="K149" s="36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</row>
    <row r="150" spans="1:119" ht="13.5" thickBot="1">
      <c r="A150" s="44"/>
      <c r="B150" s="58"/>
      <c r="C150" s="51" t="s">
        <v>162</v>
      </c>
      <c r="D150" s="41"/>
      <c r="E150" s="524"/>
      <c r="F150" s="524"/>
      <c r="G150" s="524"/>
      <c r="H150" s="524"/>
      <c r="I150" s="524">
        <f>IF('Załącznik Nr 2 - wydatki'!I297&gt;0,'Załącznik Nr 2 - wydatki'!I297,"")</f>
      </c>
      <c r="J150" s="524">
        <f>IF('Załącznik Nr 2 - wydatki'!J297&gt;0,'Załącznik Nr 2 - wydatki'!J297,"")</f>
      </c>
      <c r="K150" s="36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</row>
    <row r="151" spans="1:119" ht="13.5" thickBot="1">
      <c r="A151" s="44"/>
      <c r="B151" s="58"/>
      <c r="C151" s="51" t="s">
        <v>338</v>
      </c>
      <c r="D151" s="41"/>
      <c r="E151" s="524">
        <f>IF('Załącznik Nr 2 - wydatki'!E298&gt;0,'Załącznik Nr 2 - wydatki'!E298,"")</f>
      </c>
      <c r="F151" s="524">
        <f>IF('Załącznik Nr 2 - wydatki'!F298&gt;0,'Załącznik Nr 2 - wydatki'!F298,"")</f>
        <v>840900</v>
      </c>
      <c r="G151" s="524">
        <f>IF('Załącznik Nr 2 - wydatki'!G298&gt;0,'Załącznik Nr 2 - wydatki'!G298,"")</f>
        <v>840900</v>
      </c>
      <c r="H151" s="524">
        <f>IF('Załącznik Nr 2 - wydatki'!H298&gt;0,'Załącznik Nr 2 - wydatki'!H298,"")</f>
        <v>840900</v>
      </c>
      <c r="I151" s="524">
        <f>IF('Załącznik Nr 2 - wydatki'!I298&gt;0,'Załącznik Nr 2 - wydatki'!I298,"")</f>
      </c>
      <c r="J151" s="524">
        <f>IF('Załącznik Nr 2 - wydatki'!J298&gt;0,'Załącznik Nr 2 - wydatki'!J298,"")</f>
      </c>
      <c r="K151" s="36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</row>
    <row r="152" spans="1:119" ht="13.5" thickBot="1">
      <c r="A152" s="45"/>
      <c r="B152" s="63"/>
      <c r="C152" s="51" t="s">
        <v>163</v>
      </c>
      <c r="D152" s="46"/>
      <c r="E152" s="524"/>
      <c r="F152" s="524"/>
      <c r="G152" s="524"/>
      <c r="H152" s="524"/>
      <c r="I152" s="524">
        <f>IF('Załącznik Nr 2 - wydatki'!I299&gt;0,'Załącznik Nr 2 - wydatki'!I299,"")</f>
      </c>
      <c r="J152" s="524">
        <f>IF('Załącznik Nr 2 - wydatki'!J299&gt;0,'Załącznik Nr 2 - wydatki'!J299,"")</f>
      </c>
      <c r="K152" s="36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</row>
    <row r="153" spans="1:119" s="1" customFormat="1" ht="22.5" customHeight="1" thickBot="1">
      <c r="A153" s="120">
        <v>801</v>
      </c>
      <c r="B153" s="125"/>
      <c r="C153" s="156" t="s">
        <v>164</v>
      </c>
      <c r="D153" s="131"/>
      <c r="E153" s="505">
        <f aca="true" t="shared" si="26" ref="E153:J153">SUM(E154+E157+E159+E172+E175+E200+E202+E205+E213)</f>
        <v>30603290</v>
      </c>
      <c r="F153" s="505">
        <f t="shared" si="26"/>
        <v>32073574</v>
      </c>
      <c r="G153" s="505">
        <f t="shared" si="26"/>
        <v>32073574</v>
      </c>
      <c r="H153" s="505">
        <f t="shared" si="26"/>
        <v>296686</v>
      </c>
      <c r="I153" s="505">
        <f t="shared" si="26"/>
        <v>31776888</v>
      </c>
      <c r="J153" s="505">
        <f t="shared" si="26"/>
        <v>0</v>
      </c>
      <c r="K153" s="36">
        <f t="shared" si="21"/>
        <v>1.0480433312888908</v>
      </c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</row>
    <row r="154" spans="1:119" s="4" customFormat="1" ht="18" customHeight="1" thickBot="1">
      <c r="A154" s="79"/>
      <c r="B154" s="60">
        <v>80102</v>
      </c>
      <c r="C154" s="107" t="s">
        <v>277</v>
      </c>
      <c r="D154" s="132"/>
      <c r="E154" s="504">
        <f aca="true" t="shared" si="27" ref="E154:J154">SUM(E155:E156)</f>
        <v>718012</v>
      </c>
      <c r="F154" s="504">
        <f t="shared" si="27"/>
        <v>907858</v>
      </c>
      <c r="G154" s="504">
        <f t="shared" si="27"/>
        <v>907858</v>
      </c>
      <c r="H154" s="504">
        <f t="shared" si="27"/>
        <v>0</v>
      </c>
      <c r="I154" s="504">
        <f t="shared" si="27"/>
        <v>907858</v>
      </c>
      <c r="J154" s="504">
        <f t="shared" si="27"/>
        <v>0</v>
      </c>
      <c r="K154" s="36">
        <f t="shared" si="21"/>
        <v>1.264405051726155</v>
      </c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</row>
    <row r="155" spans="1:119" s="2" customFormat="1" ht="26.25" thickBot="1">
      <c r="A155" s="85"/>
      <c r="B155" s="68"/>
      <c r="C155" s="110" t="s">
        <v>50</v>
      </c>
      <c r="D155" s="136">
        <v>2650</v>
      </c>
      <c r="E155" s="524">
        <f>IF('Załącznik Nr 2 - wydatki'!E314&gt;0,'Załącznik Nr 2 - wydatki'!E314,"")</f>
        <v>687005</v>
      </c>
      <c r="F155" s="524">
        <f>IF('Załącznik Nr 2 - wydatki'!F314&gt;0,'Załącznik Nr 2 - wydatki'!F314,"")</f>
        <v>807858</v>
      </c>
      <c r="G155" s="524">
        <f>IF('Załącznik Nr 2 - wydatki'!G314&gt;0,'Załącznik Nr 2 - wydatki'!G314,"")</f>
        <v>807858</v>
      </c>
      <c r="H155" s="524">
        <f>IF('Załącznik Nr 2 - wydatki'!H314&gt;0,'Załącznik Nr 2 - wydatki'!H314,"")</f>
      </c>
      <c r="I155" s="524">
        <f>IF('Załącznik Nr 2 - wydatki'!I314&gt;0,'Załącznik Nr 2 - wydatki'!I314,"")</f>
        <v>807858</v>
      </c>
      <c r="J155" s="524">
        <f>IF('Załącznik Nr 2 - wydatki'!J314&gt;0,'Załącznik Nr 2 - wydatki'!J314,"")</f>
      </c>
      <c r="K155" s="36">
        <f t="shared" si="21"/>
        <v>1.1759128390623066</v>
      </c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6"/>
      <c r="CZ155" s="166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6"/>
    </row>
    <row r="156" spans="1:119" s="2" customFormat="1" ht="48.75" thickBot="1">
      <c r="A156" s="85"/>
      <c r="B156" s="74"/>
      <c r="C156" s="97" t="s">
        <v>238</v>
      </c>
      <c r="D156" s="271">
        <v>6210</v>
      </c>
      <c r="E156" s="524">
        <f>IF('Załącznik Nr 2 - wydatki'!E315&gt;0,'Załącznik Nr 2 - wydatki'!E315,"")</f>
        <v>31007</v>
      </c>
      <c r="F156" s="524">
        <f>IF('Załącznik Nr 2 - wydatki'!F315&gt;0,'Załącznik Nr 2 - wydatki'!F315,"")</f>
        <v>100000</v>
      </c>
      <c r="G156" s="524">
        <f>IF('Załącznik Nr 2 - wydatki'!G315&gt;0,'Załącznik Nr 2 - wydatki'!G315,"")</f>
        <v>100000</v>
      </c>
      <c r="H156" s="524">
        <f>IF('Załącznik Nr 2 - wydatki'!H315&gt;0,'Załącznik Nr 2 - wydatki'!H315,"")</f>
      </c>
      <c r="I156" s="524">
        <f>IF('Załącznik Nr 2 - wydatki'!I315&gt;0,'Załącznik Nr 2 - wydatki'!I315,"")</f>
        <v>100000</v>
      </c>
      <c r="J156" s="524">
        <f>IF('Załącznik Nr 2 - wydatki'!J315&gt;0,'Załącznik Nr 2 - wydatki'!J315,"")</f>
      </c>
      <c r="K156" s="36">
        <f t="shared" si="21"/>
        <v>3.2250782081465474</v>
      </c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6"/>
      <c r="CF156" s="166"/>
      <c r="CG156" s="166"/>
      <c r="CH156" s="166"/>
      <c r="CI156" s="166"/>
      <c r="CJ156" s="166"/>
      <c r="CK156" s="166"/>
      <c r="CL156" s="166"/>
      <c r="CM156" s="166"/>
      <c r="CN156" s="166"/>
      <c r="CO156" s="166"/>
      <c r="CP156" s="166"/>
      <c r="CQ156" s="166"/>
      <c r="CR156" s="166"/>
      <c r="CS156" s="166"/>
      <c r="CT156" s="166"/>
      <c r="CU156" s="166"/>
      <c r="CV156" s="166"/>
      <c r="CW156" s="166"/>
      <c r="CX156" s="166"/>
      <c r="CY156" s="166"/>
      <c r="CZ156" s="166"/>
      <c r="DA156" s="166"/>
      <c r="DB156" s="166"/>
      <c r="DC156" s="166"/>
      <c r="DD156" s="166"/>
      <c r="DE156" s="166"/>
      <c r="DF156" s="166"/>
      <c r="DG156" s="166"/>
      <c r="DH156" s="166"/>
      <c r="DI156" s="166"/>
      <c r="DJ156" s="166"/>
      <c r="DK156" s="166"/>
      <c r="DL156" s="166"/>
      <c r="DM156" s="166"/>
      <c r="DN156" s="166"/>
      <c r="DO156" s="166"/>
    </row>
    <row r="157" spans="1:119" s="2" customFormat="1" ht="13.5" thickBot="1">
      <c r="A157" s="85"/>
      <c r="B157" s="127" t="s">
        <v>28</v>
      </c>
      <c r="C157" s="107" t="s">
        <v>167</v>
      </c>
      <c r="D157" s="137"/>
      <c r="E157" s="504">
        <f aca="true" t="shared" si="28" ref="E157:J157">SUM(E158)</f>
        <v>495465</v>
      </c>
      <c r="F157" s="504">
        <f t="shared" si="28"/>
        <v>555705</v>
      </c>
      <c r="G157" s="504">
        <f t="shared" si="28"/>
        <v>555705</v>
      </c>
      <c r="H157" s="504">
        <f t="shared" si="28"/>
        <v>0</v>
      </c>
      <c r="I157" s="504">
        <f t="shared" si="28"/>
        <v>555705</v>
      </c>
      <c r="J157" s="504">
        <f t="shared" si="28"/>
        <v>0</v>
      </c>
      <c r="K157" s="36">
        <f t="shared" si="21"/>
        <v>1.1215827555932305</v>
      </c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6"/>
      <c r="CF157" s="166"/>
      <c r="CG157" s="166"/>
      <c r="CH157" s="166"/>
      <c r="CI157" s="166"/>
      <c r="CJ157" s="166"/>
      <c r="CK157" s="166"/>
      <c r="CL157" s="166"/>
      <c r="CM157" s="166"/>
      <c r="CN157" s="166"/>
      <c r="CO157" s="166"/>
      <c r="CP157" s="166"/>
      <c r="CQ157" s="166"/>
      <c r="CR157" s="166"/>
      <c r="CS157" s="166"/>
      <c r="CT157" s="166"/>
      <c r="CU157" s="166"/>
      <c r="CV157" s="166"/>
      <c r="CW157" s="166"/>
      <c r="CX157" s="166"/>
      <c r="CY157" s="166"/>
      <c r="CZ157" s="166"/>
      <c r="DA157" s="166"/>
      <c r="DB157" s="166"/>
      <c r="DC157" s="166"/>
      <c r="DD157" s="166"/>
      <c r="DE157" s="166"/>
      <c r="DF157" s="166"/>
      <c r="DG157" s="166"/>
      <c r="DH157" s="166"/>
      <c r="DI157" s="166"/>
      <c r="DJ157" s="166"/>
      <c r="DK157" s="166"/>
      <c r="DL157" s="166"/>
      <c r="DM157" s="166"/>
      <c r="DN157" s="166"/>
      <c r="DO157" s="166"/>
    </row>
    <row r="158" spans="1:119" s="2" customFormat="1" ht="21" customHeight="1" thickBot="1">
      <c r="A158" s="85"/>
      <c r="B158" s="68"/>
      <c r="C158" s="51" t="s">
        <v>55</v>
      </c>
      <c r="D158" s="136">
        <v>2650</v>
      </c>
      <c r="E158" s="524">
        <f>IF('Załącznik Nr 2 - wydatki'!E326&gt;0,'Załącznik Nr 2 - wydatki'!E326,"")</f>
        <v>495465</v>
      </c>
      <c r="F158" s="524">
        <f>IF('Załącznik Nr 2 - wydatki'!F326&gt;0,'Załącznik Nr 2 - wydatki'!F326,"")</f>
        <v>555705</v>
      </c>
      <c r="G158" s="524">
        <f>IF('Załącznik Nr 2 - wydatki'!G326&gt;0,'Załącznik Nr 2 - wydatki'!G326,"")</f>
        <v>555705</v>
      </c>
      <c r="H158" s="524">
        <f>IF('Załącznik Nr 2 - wydatki'!H326&gt;0,'Załącznik Nr 2 - wydatki'!H326,"")</f>
      </c>
      <c r="I158" s="524">
        <f>IF('Załącznik Nr 2 - wydatki'!I326&gt;0,'Załącznik Nr 2 - wydatki'!I326,"")</f>
        <v>555705</v>
      </c>
      <c r="J158" s="524">
        <f>IF('Załącznik Nr 2 - wydatki'!J326&gt;0,'Załącznik Nr 2 - wydatki'!J326,"")</f>
      </c>
      <c r="K158" s="36">
        <f t="shared" si="21"/>
        <v>1.1215827555932305</v>
      </c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6"/>
      <c r="CD158" s="166"/>
      <c r="CE158" s="166"/>
      <c r="CF158" s="166"/>
      <c r="CG158" s="166"/>
      <c r="CH158" s="166"/>
      <c r="CI158" s="166"/>
      <c r="CJ158" s="166"/>
      <c r="CK158" s="166"/>
      <c r="CL158" s="166"/>
      <c r="CM158" s="166"/>
      <c r="CN158" s="166"/>
      <c r="CO158" s="166"/>
      <c r="CP158" s="166"/>
      <c r="CQ158" s="166"/>
      <c r="CR158" s="166"/>
      <c r="CS158" s="166"/>
      <c r="CT158" s="166"/>
      <c r="CU158" s="166"/>
      <c r="CV158" s="166"/>
      <c r="CW158" s="166"/>
      <c r="CX158" s="166"/>
      <c r="CY158" s="166"/>
      <c r="CZ158" s="166"/>
      <c r="DA158" s="166"/>
      <c r="DB158" s="166"/>
      <c r="DC158" s="166"/>
      <c r="DD158" s="166"/>
      <c r="DE158" s="166"/>
      <c r="DF158" s="166"/>
      <c r="DG158" s="166"/>
      <c r="DH158" s="166"/>
      <c r="DI158" s="166"/>
      <c r="DJ158" s="166"/>
      <c r="DK158" s="166"/>
      <c r="DL158" s="166"/>
      <c r="DM158" s="166"/>
      <c r="DN158" s="166"/>
      <c r="DO158" s="166"/>
    </row>
    <row r="159" spans="1:119" s="9" customFormat="1" ht="18" customHeight="1" thickBot="1">
      <c r="A159" s="79"/>
      <c r="B159" s="60">
        <v>80120</v>
      </c>
      <c r="C159" s="107" t="s">
        <v>278</v>
      </c>
      <c r="D159" s="132"/>
      <c r="E159" s="504">
        <f aca="true" t="shared" si="29" ref="E159:J159">SUM(E160:E171)-E160</f>
        <v>12238802</v>
      </c>
      <c r="F159" s="504">
        <f t="shared" si="29"/>
        <v>12506054</v>
      </c>
      <c r="G159" s="504">
        <f t="shared" si="29"/>
        <v>12506054</v>
      </c>
      <c r="H159" s="504">
        <f t="shared" si="29"/>
        <v>0</v>
      </c>
      <c r="I159" s="504">
        <f t="shared" si="29"/>
        <v>12506054</v>
      </c>
      <c r="J159" s="504">
        <f t="shared" si="29"/>
        <v>0</v>
      </c>
      <c r="K159" s="36">
        <f t="shared" si="21"/>
        <v>1.0218364509859708</v>
      </c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  <c r="DE159" s="167"/>
      <c r="DF159" s="167"/>
      <c r="DG159" s="167"/>
      <c r="DH159" s="167"/>
      <c r="DI159" s="167"/>
      <c r="DJ159" s="167"/>
      <c r="DK159" s="167"/>
      <c r="DL159" s="167"/>
      <c r="DM159" s="167"/>
      <c r="DN159" s="167"/>
      <c r="DO159" s="167"/>
    </row>
    <row r="160" spans="1:119" s="11" customFormat="1" ht="24.75" thickBot="1">
      <c r="A160" s="44"/>
      <c r="B160" s="58"/>
      <c r="C160" s="95" t="s">
        <v>44</v>
      </c>
      <c r="D160" s="42">
        <v>2540</v>
      </c>
      <c r="E160" s="510">
        <f aca="true" t="shared" si="30" ref="E160:J160">SUM(E161:E168)</f>
        <v>472534</v>
      </c>
      <c r="F160" s="510">
        <f t="shared" si="30"/>
        <v>440404</v>
      </c>
      <c r="G160" s="510">
        <f t="shared" si="30"/>
        <v>440404</v>
      </c>
      <c r="H160" s="510">
        <f t="shared" si="30"/>
        <v>0</v>
      </c>
      <c r="I160" s="510">
        <f t="shared" si="30"/>
        <v>440404</v>
      </c>
      <c r="J160" s="510">
        <f t="shared" si="30"/>
        <v>0</v>
      </c>
      <c r="K160" s="36">
        <f t="shared" si="21"/>
        <v>0.9320048927696208</v>
      </c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  <c r="DL160" s="168"/>
      <c r="DM160" s="168"/>
      <c r="DN160" s="168"/>
      <c r="DO160" s="168"/>
    </row>
    <row r="161" spans="1:119" s="5" customFormat="1" ht="13.5" thickBot="1">
      <c r="A161" s="44"/>
      <c r="B161" s="58"/>
      <c r="C161" s="286" t="s">
        <v>239</v>
      </c>
      <c r="D161" s="44"/>
      <c r="E161" s="524">
        <f>IF('Załącznik Nr 2 - wydatki'!E331&gt;0,'Załącznik Nr 2 - wydatki'!E331,"")</f>
        <v>109643</v>
      </c>
      <c r="F161" s="524">
        <f>IF('Załącznik Nr 2 - wydatki'!F331&gt;0,'Załącznik Nr 2 - wydatki'!F331,"")</f>
        <v>134805</v>
      </c>
      <c r="G161" s="524">
        <f>IF('Załącznik Nr 2 - wydatki'!G331&gt;0,'Załącznik Nr 2 - wydatki'!G331,"")</f>
        <v>134805</v>
      </c>
      <c r="H161" s="524">
        <f>IF('Załącznik Nr 2 - wydatki'!H331&gt;0,'Załącznik Nr 2 - wydatki'!H331,"")</f>
      </c>
      <c r="I161" s="524">
        <f>IF('Załącznik Nr 2 - wydatki'!I331&gt;0,'Załącznik Nr 2 - wydatki'!I331,"")</f>
        <v>134805</v>
      </c>
      <c r="J161" s="524">
        <f>IF('Załącznik Nr 2 - wydatki'!J331&gt;0,'Załącznik Nr 2 - wydatki'!J331,"")</f>
      </c>
      <c r="K161" s="36">
        <f t="shared" si="21"/>
        <v>1.2294902547358244</v>
      </c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</row>
    <row r="162" spans="1:119" s="5" customFormat="1" ht="13.5" thickBot="1">
      <c r="A162" s="44"/>
      <c r="B162" s="58"/>
      <c r="C162" s="286" t="s">
        <v>265</v>
      </c>
      <c r="D162" s="44"/>
      <c r="E162" s="524">
        <f>IF('Załącznik Nr 2 - wydatki'!E332&gt;0,'Załącznik Nr 2 - wydatki'!E332,"")</f>
        <v>7383</v>
      </c>
      <c r="F162" s="524">
        <f>IF('Załącznik Nr 2 - wydatki'!F332&gt;0,'Załącznik Nr 2 - wydatki'!F332,"")</f>
      </c>
      <c r="G162" s="524">
        <f>IF('Załącznik Nr 2 - wydatki'!G332&gt;0,'Załącznik Nr 2 - wydatki'!G332,"")</f>
      </c>
      <c r="H162" s="524">
        <f>IF('Załącznik Nr 2 - wydatki'!H332&gt;0,'Załącznik Nr 2 - wydatki'!H332,"")</f>
      </c>
      <c r="I162" s="524">
        <f>IF('Załącznik Nr 2 - wydatki'!I332&gt;0,'Załącznik Nr 2 - wydatki'!I332,"")</f>
      </c>
      <c r="J162" s="524">
        <f>IF('Załącznik Nr 2 - wydatki'!J332&gt;0,'Załącznik Nr 2 - wydatki'!J332,"")</f>
      </c>
      <c r="K162" s="36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</row>
    <row r="163" spans="1:119" s="5" customFormat="1" ht="13.5" thickBot="1">
      <c r="A163" s="44"/>
      <c r="B163" s="58"/>
      <c r="C163" s="112" t="s">
        <v>261</v>
      </c>
      <c r="D163" s="44"/>
      <c r="E163" s="524">
        <f>IF('Załącznik Nr 2 - wydatki'!E333&gt;0,'Załącznik Nr 2 - wydatki'!E333,"")</f>
        <v>43193</v>
      </c>
      <c r="F163" s="524">
        <f>IF('Załącznik Nr 2 - wydatki'!F333&gt;0,'Załącznik Nr 2 - wydatki'!F333,"")</f>
        <v>51499</v>
      </c>
      <c r="G163" s="524">
        <f>IF('Załącznik Nr 2 - wydatki'!G333&gt;0,'Załącznik Nr 2 - wydatki'!G333,"")</f>
        <v>51499</v>
      </c>
      <c r="H163" s="524">
        <f>IF('Załącznik Nr 2 - wydatki'!H333&gt;0,'Załącznik Nr 2 - wydatki'!H333,"")</f>
      </c>
      <c r="I163" s="524">
        <f>IF('Załącznik Nr 2 - wydatki'!I333&gt;0,'Załącznik Nr 2 - wydatki'!I333,"")</f>
        <v>51499</v>
      </c>
      <c r="J163" s="524">
        <f>IF('Załącznik Nr 2 - wydatki'!J333&gt;0,'Załącznik Nr 2 - wydatki'!J333,"")</f>
      </c>
      <c r="K163" s="36">
        <f t="shared" si="21"/>
        <v>1.1922996781885953</v>
      </c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</row>
    <row r="164" spans="1:119" s="5" customFormat="1" ht="13.5" thickBot="1">
      <c r="A164" s="44"/>
      <c r="B164" s="58"/>
      <c r="C164" s="112" t="s">
        <v>262</v>
      </c>
      <c r="D164" s="44"/>
      <c r="E164" s="524">
        <f>IF('Załącznik Nr 2 - wydatki'!E334&gt;0,'Załącznik Nr 2 - wydatki'!E334,"")</f>
        <v>102998</v>
      </c>
      <c r="F164" s="524">
        <f>IF('Załącznik Nr 2 - wydatki'!F334&gt;0,'Załącznik Nr 2 - wydatki'!F334,"")</f>
        <v>35734</v>
      </c>
      <c r="G164" s="524">
        <f>IF('Załącznik Nr 2 - wydatki'!G334&gt;0,'Załącznik Nr 2 - wydatki'!G334,"")</f>
        <v>35734</v>
      </c>
      <c r="H164" s="524">
        <f>IF('Załącznik Nr 2 - wydatki'!H334&gt;0,'Załącznik Nr 2 - wydatki'!H334,"")</f>
      </c>
      <c r="I164" s="524">
        <f>IF('Załącznik Nr 2 - wydatki'!I334&gt;0,'Załącznik Nr 2 - wydatki'!I334,"")</f>
        <v>35734</v>
      </c>
      <c r="J164" s="524">
        <f>IF('Załącznik Nr 2 - wydatki'!J334&gt;0,'Załącznik Nr 2 - wydatki'!J334,"")</f>
      </c>
      <c r="K164" s="36">
        <f t="shared" si="21"/>
        <v>0.3469387755102041</v>
      </c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</row>
    <row r="165" spans="1:119" s="5" customFormat="1" ht="13.5" thickBot="1">
      <c r="A165" s="44"/>
      <c r="B165" s="58"/>
      <c r="C165" s="111" t="s">
        <v>263</v>
      </c>
      <c r="D165" s="44"/>
      <c r="E165" s="524">
        <f>IF('Załącznik Nr 2 - wydatki'!E335&gt;0,'Załącznik Nr 2 - wydatki'!E335,"")</f>
        <v>31010</v>
      </c>
      <c r="F165" s="524">
        <f>IF('Załącznik Nr 2 - wydatki'!F335&gt;0,'Załącznik Nr 2 - wydatki'!F335,"")</f>
        <v>43091</v>
      </c>
      <c r="G165" s="524">
        <f>IF('Załącznik Nr 2 - wydatki'!G335&gt;0,'Załącznik Nr 2 - wydatki'!G335,"")</f>
        <v>43091</v>
      </c>
      <c r="H165" s="524">
        <f>IF('Załącznik Nr 2 - wydatki'!H335&gt;0,'Załącznik Nr 2 - wydatki'!H335,"")</f>
      </c>
      <c r="I165" s="524">
        <f>IF('Załącznik Nr 2 - wydatki'!I335&gt;0,'Załącznik Nr 2 - wydatki'!I335,"")</f>
        <v>43091</v>
      </c>
      <c r="J165" s="524"/>
      <c r="K165" s="36">
        <f t="shared" si="21"/>
        <v>1.389584005159626</v>
      </c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</row>
    <row r="166" spans="1:119" s="5" customFormat="1" ht="13.5" thickBot="1">
      <c r="A166" s="44"/>
      <c r="B166" s="58"/>
      <c r="C166" s="51" t="s">
        <v>260</v>
      </c>
      <c r="D166" s="44"/>
      <c r="E166" s="524">
        <f>IF('Załącznik Nr 2 - wydatki'!E336&gt;0,'Załącznik Nr 2 - wydatki'!E336,"")</f>
        <v>35440</v>
      </c>
      <c r="F166" s="524">
        <f>IF('Załącznik Nr 2 - wydatki'!F336&gt;0,'Załącznik Nr 2 - wydatki'!F336,"")</f>
        <v>60475</v>
      </c>
      <c r="G166" s="524">
        <f>IF('Załącznik Nr 2 - wydatki'!G336&gt;0,'Załącznik Nr 2 - wydatki'!G336,"")</f>
        <v>60475</v>
      </c>
      <c r="H166" s="524">
        <f>IF('Załącznik Nr 2 - wydatki'!H336&gt;0,'Załącznik Nr 2 - wydatki'!H336,"")</f>
      </c>
      <c r="I166" s="524">
        <f>IF('Załącznik Nr 2 - wydatki'!I336&gt;0,'Załącznik Nr 2 - wydatki'!I336,"")</f>
        <v>60475</v>
      </c>
      <c r="J166" s="524"/>
      <c r="K166" s="36">
        <f t="shared" si="21"/>
        <v>1.7064051918735892</v>
      </c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</row>
    <row r="167" spans="1:119" s="5" customFormat="1" ht="13.5" thickBot="1">
      <c r="A167" s="44"/>
      <c r="B167" s="58"/>
      <c r="C167" s="51" t="s">
        <v>264</v>
      </c>
      <c r="D167" s="271"/>
      <c r="E167" s="524">
        <f>IF('Załącznik Nr 2 - wydatki'!E337&gt;0,'Załącznik Nr 2 - wydatki'!E337,"")</f>
        <v>114072</v>
      </c>
      <c r="F167" s="524">
        <f>IF('Załącznik Nr 2 - wydatki'!F337&gt;0,'Załącznik Nr 2 - wydatki'!F337,"")</f>
        <v>94300</v>
      </c>
      <c r="G167" s="524">
        <f>IF('Załącznik Nr 2 - wydatki'!G337&gt;0,'Załącznik Nr 2 - wydatki'!G337,"")</f>
        <v>94300</v>
      </c>
      <c r="H167" s="524">
        <f>IF('Załącznik Nr 2 - wydatki'!H337&gt;0,'Załącznik Nr 2 - wydatki'!H337,"")</f>
      </c>
      <c r="I167" s="524">
        <f>IF('Załącznik Nr 2 - wydatki'!I337&gt;0,'Załącznik Nr 2 - wydatki'!I337,"")</f>
        <v>94300</v>
      </c>
      <c r="J167" s="524">
        <f>IF('Załącznik Nr 2 - wydatki'!J337&gt;0,'Załącznik Nr 2 - wydatki'!J337,"")</f>
      </c>
      <c r="K167" s="36">
        <f t="shared" si="21"/>
        <v>0.8266708745353811</v>
      </c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</row>
    <row r="168" spans="1:119" s="5" customFormat="1" ht="13.5" thickBot="1">
      <c r="A168" s="44"/>
      <c r="B168" s="58"/>
      <c r="C168" s="51" t="s">
        <v>35</v>
      </c>
      <c r="D168" s="272"/>
      <c r="E168" s="524">
        <f>IF('Załącznik Nr 2 - wydatki'!E338&gt;0,'Załącznik Nr 2 - wydatki'!E338,"")</f>
        <v>28795</v>
      </c>
      <c r="F168" s="524">
        <f>IF('Załącznik Nr 2 - wydatki'!F338&gt;0,'Załącznik Nr 2 - wydatki'!F338,"")</f>
        <v>20500</v>
      </c>
      <c r="G168" s="524">
        <f>IF('Załącznik Nr 2 - wydatki'!G338&gt;0,'Załącznik Nr 2 - wydatki'!G338,"")</f>
        <v>20500</v>
      </c>
      <c r="H168" s="524">
        <f>IF('Załącznik Nr 2 - wydatki'!H338&gt;0,'Załącznik Nr 2 - wydatki'!H338,"")</f>
      </c>
      <c r="I168" s="524">
        <f>IF('Załącznik Nr 2 - wydatki'!I338&gt;0,'Załącznik Nr 2 - wydatki'!I338,"")</f>
        <v>20500</v>
      </c>
      <c r="J168" s="524">
        <f>IF('Załącznik Nr 2 - wydatki'!J338&gt;0,'Załącznik Nr 2 - wydatki'!J338,"")</f>
      </c>
      <c r="K168" s="36">
        <f t="shared" si="21"/>
        <v>0.7119291543670776</v>
      </c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</row>
    <row r="169" spans="1:119" s="5" customFormat="1" ht="66.75" customHeight="1" thickBot="1">
      <c r="A169" s="44"/>
      <c r="B169" s="71"/>
      <c r="C169" s="260" t="s">
        <v>33</v>
      </c>
      <c r="D169" s="44">
        <v>2590</v>
      </c>
      <c r="E169" s="524">
        <f>IF('Załącznik Nr 2 - wydatki'!E339&gt;0,'Załącznik Nr 2 - wydatki'!E339,"")</f>
        <v>376280</v>
      </c>
      <c r="F169" s="524">
        <f>IF('Załącznik Nr 2 - wydatki'!F339&gt;0,'Załącznik Nr 2 - wydatki'!F339,"")</f>
        <v>539608</v>
      </c>
      <c r="G169" s="524">
        <f>IF('Załącznik Nr 2 - wydatki'!G339&gt;0,'Załącznik Nr 2 - wydatki'!G339,"")</f>
        <v>539608</v>
      </c>
      <c r="H169" s="524">
        <f>IF('Załącznik Nr 2 - wydatki'!H339&gt;0,'Załącznik Nr 2 - wydatki'!H339,"")</f>
      </c>
      <c r="I169" s="524">
        <f>IF('Załącznik Nr 2 - wydatki'!I339&gt;0,'Załącznik Nr 2 - wydatki'!I339,"")</f>
        <v>539608</v>
      </c>
      <c r="J169" s="524">
        <f>IF('Załącznik Nr 2 - wydatki'!J339&gt;0,'Załącznik Nr 2 - wydatki'!J339,"")</f>
      </c>
      <c r="K169" s="36">
        <f t="shared" si="21"/>
        <v>1.4340597427447646</v>
      </c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</row>
    <row r="170" spans="1:119" s="5" customFormat="1" ht="24.75" customHeight="1" thickBot="1">
      <c r="A170" s="45"/>
      <c r="B170" s="292"/>
      <c r="C170" s="293" t="s">
        <v>8</v>
      </c>
      <c r="D170" s="294">
        <v>2650</v>
      </c>
      <c r="E170" s="395">
        <f>IF('Załącznik Nr 2 - wydatki'!E340&gt;0,'Załącznik Nr 2 - wydatki'!E340,"")</f>
        <v>11073652</v>
      </c>
      <c r="F170" s="395">
        <f>IF('Załącznik Nr 2 - wydatki'!F340&gt;0,'Załącznik Nr 2 - wydatki'!F340,"")</f>
        <v>11146042</v>
      </c>
      <c r="G170" s="395">
        <f>IF('Załącznik Nr 2 - wydatki'!G340&gt;0,'Załącznik Nr 2 - wydatki'!G340,"")</f>
        <v>11146042</v>
      </c>
      <c r="H170" s="395">
        <f>IF('Załącznik Nr 2 - wydatki'!H340&gt;0,'Załącznik Nr 2 - wydatki'!H340,"")</f>
      </c>
      <c r="I170" s="395">
        <f>IF('Załącznik Nr 2 - wydatki'!I340&gt;0,'Załącznik Nr 2 - wydatki'!I340,"")</f>
        <v>11146042</v>
      </c>
      <c r="J170" s="395">
        <f>IF('Załącznik Nr 2 - wydatki'!J340&gt;0,'Załącznik Nr 2 - wydatki'!J340,"")</f>
      </c>
      <c r="K170" s="36">
        <f t="shared" si="21"/>
        <v>1.0065371387867346</v>
      </c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</row>
    <row r="171" spans="1:119" s="5" customFormat="1" ht="51.75" customHeight="1" thickBot="1">
      <c r="A171" s="122"/>
      <c r="B171" s="295"/>
      <c r="C171" s="238" t="s">
        <v>11</v>
      </c>
      <c r="D171" s="296">
        <v>6210</v>
      </c>
      <c r="E171" s="528">
        <f>IF('Załącznik Nr 2 - wydatki'!E341&gt;0,'Załącznik Nr 2 - wydatki'!E341,"")</f>
        <v>316336</v>
      </c>
      <c r="F171" s="528">
        <f>IF('Załącznik Nr 2 - wydatki'!F341&gt;0,'Załącznik Nr 2 - wydatki'!F341,"")</f>
        <v>380000</v>
      </c>
      <c r="G171" s="528">
        <f>IF('Załącznik Nr 2 - wydatki'!G341&gt;0,'Załącznik Nr 2 - wydatki'!G341,"")</f>
        <v>380000</v>
      </c>
      <c r="H171" s="528">
        <f>IF('Załącznik Nr 2 - wydatki'!H341&gt;0,'Załącznik Nr 2 - wydatki'!H341,"")</f>
      </c>
      <c r="I171" s="528">
        <f>IF('Załącznik Nr 2 - wydatki'!I341&gt;0,'Załącznik Nr 2 - wydatki'!I341,"")</f>
        <v>380000</v>
      </c>
      <c r="J171" s="528">
        <f>IF('Załącznik Nr 2 - wydatki'!J341&gt;0,'Załącznik Nr 2 - wydatki'!J341,"")</f>
      </c>
      <c r="K171" s="36">
        <f t="shared" si="21"/>
        <v>1.2012543624500531</v>
      </c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</row>
    <row r="172" spans="1:119" s="5" customFormat="1" ht="22.5" customHeight="1" thickBot="1">
      <c r="A172" s="44"/>
      <c r="B172" s="60" t="s">
        <v>230</v>
      </c>
      <c r="C172" s="107" t="s">
        <v>279</v>
      </c>
      <c r="D172" s="138"/>
      <c r="E172" s="504">
        <f aca="true" t="shared" si="31" ref="E172:J172">SUM(E173:E174)</f>
        <v>1689553</v>
      </c>
      <c r="F172" s="504">
        <f t="shared" si="31"/>
        <v>1501594</v>
      </c>
      <c r="G172" s="504">
        <f t="shared" si="31"/>
        <v>1501594</v>
      </c>
      <c r="H172" s="504">
        <f t="shared" si="31"/>
        <v>0</v>
      </c>
      <c r="I172" s="504">
        <f t="shared" si="31"/>
        <v>1501594</v>
      </c>
      <c r="J172" s="504">
        <f t="shared" si="31"/>
        <v>0</v>
      </c>
      <c r="K172" s="36">
        <f t="shared" si="21"/>
        <v>0.8887522320992594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</row>
    <row r="173" spans="1:119" s="5" customFormat="1" ht="24.75" thickBot="1">
      <c r="A173" s="44"/>
      <c r="B173" s="58"/>
      <c r="C173" s="95" t="s">
        <v>51</v>
      </c>
      <c r="D173" s="135">
        <v>2540</v>
      </c>
      <c r="E173" s="524">
        <f>IF('Załącznik Nr 2 - wydatki'!E343&gt;0,'Załącznik Nr 2 - wydatki'!E343,"")</f>
        <v>222097</v>
      </c>
      <c r="F173" s="524">
        <f>IF('Załącznik Nr 2 - wydatki'!F343&gt;0,'Załącznik Nr 2 - wydatki'!F343,"")</f>
        <v>203775</v>
      </c>
      <c r="G173" s="524">
        <f>IF('Załącznik Nr 2 - wydatki'!G343&gt;0,'Załącznik Nr 2 - wydatki'!G343,"")</f>
        <v>203775</v>
      </c>
      <c r="H173" s="524"/>
      <c r="I173" s="524">
        <f>IF('Załącznik Nr 2 - wydatki'!I343&gt;0,'Załącznik Nr 2 - wydatki'!I343,"")</f>
        <v>203775</v>
      </c>
      <c r="J173" s="524"/>
      <c r="K173" s="36">
        <f t="shared" si="21"/>
        <v>0.9175045137935226</v>
      </c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</row>
    <row r="174" spans="1:119" s="5" customFormat="1" ht="13.5" thickBot="1">
      <c r="A174" s="44"/>
      <c r="B174" s="61"/>
      <c r="C174" s="51" t="s">
        <v>55</v>
      </c>
      <c r="D174" s="202">
        <v>2650</v>
      </c>
      <c r="E174" s="524">
        <f>IF('Załącznik Nr 2 - wydatki'!E344&gt;0,'Załącznik Nr 2 - wydatki'!E344,"")</f>
        <v>1467456</v>
      </c>
      <c r="F174" s="524">
        <f>IF('Załącznik Nr 2 - wydatki'!F344&gt;0,'Załącznik Nr 2 - wydatki'!F344,"")</f>
        <v>1297819</v>
      </c>
      <c r="G174" s="524">
        <f>IF('Załącznik Nr 2 - wydatki'!G344&gt;0,'Załącznik Nr 2 - wydatki'!G344,"")</f>
        <v>1297819</v>
      </c>
      <c r="H174" s="524"/>
      <c r="I174" s="524">
        <f>IF('Załącznik Nr 2 - wydatki'!I344&gt;0,'Załącznik Nr 2 - wydatki'!I344,"")</f>
        <v>1297819</v>
      </c>
      <c r="J174" s="524"/>
      <c r="K174" s="36">
        <f t="shared" si="21"/>
        <v>0.8844006225740328</v>
      </c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</row>
    <row r="175" spans="1:119" s="9" customFormat="1" ht="19.5" customHeight="1" thickBot="1">
      <c r="A175" s="79"/>
      <c r="B175" s="60">
        <v>80130</v>
      </c>
      <c r="C175" s="100" t="s">
        <v>168</v>
      </c>
      <c r="D175" s="158"/>
      <c r="E175" s="504">
        <f aca="true" t="shared" si="32" ref="E175:J175">SUM(E177:E199)</f>
        <v>13741288</v>
      </c>
      <c r="F175" s="504">
        <f t="shared" si="32"/>
        <v>14719629</v>
      </c>
      <c r="G175" s="504">
        <f t="shared" si="32"/>
        <v>14719629</v>
      </c>
      <c r="H175" s="504">
        <f t="shared" si="32"/>
        <v>150000</v>
      </c>
      <c r="I175" s="504">
        <f t="shared" si="32"/>
        <v>14569629</v>
      </c>
      <c r="J175" s="504">
        <f t="shared" si="32"/>
        <v>0</v>
      </c>
      <c r="K175" s="36">
        <f t="shared" si="21"/>
        <v>1.071197183262588</v>
      </c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167"/>
      <c r="CO175" s="167"/>
      <c r="CP175" s="167"/>
      <c r="CQ175" s="167"/>
      <c r="CR175" s="167"/>
      <c r="CS175" s="167"/>
      <c r="CT175" s="167"/>
      <c r="CU175" s="167"/>
      <c r="CV175" s="167"/>
      <c r="CW175" s="167"/>
      <c r="CX175" s="167"/>
      <c r="CY175" s="167"/>
      <c r="CZ175" s="167"/>
      <c r="DA175" s="167"/>
      <c r="DB175" s="167"/>
      <c r="DC175" s="167"/>
      <c r="DD175" s="167"/>
      <c r="DE175" s="167"/>
      <c r="DF175" s="167"/>
      <c r="DG175" s="167"/>
      <c r="DH175" s="167"/>
      <c r="DI175" s="167"/>
      <c r="DJ175" s="167"/>
      <c r="DK175" s="167"/>
      <c r="DL175" s="167"/>
      <c r="DM175" s="167"/>
      <c r="DN175" s="167"/>
      <c r="DO175" s="167"/>
    </row>
    <row r="176" spans="1:119" s="5" customFormat="1" ht="24.75" thickBot="1">
      <c r="A176" s="44"/>
      <c r="B176" s="58"/>
      <c r="C176" s="95" t="s">
        <v>51</v>
      </c>
      <c r="D176" s="139">
        <v>2540</v>
      </c>
      <c r="E176" s="527">
        <f>IF('Załącznik Nr 2 - wydatki'!E346&gt;0,'Załącznik Nr 2 - wydatki'!E346,"")</f>
        <v>1276508</v>
      </c>
      <c r="F176" s="527">
        <f>IF('Załącznik Nr 2 - wydatki'!F346&gt;0,'Załącznik Nr 2 - wydatki'!F346,"")</f>
        <v>1539231</v>
      </c>
      <c r="G176" s="527">
        <f>IF('Załącznik Nr 2 - wydatki'!G346&gt;0,'Załącznik Nr 2 - wydatki'!G346,"")</f>
        <v>1539231</v>
      </c>
      <c r="H176" s="527">
        <f>IF('Załącznik Nr 2 - wydatki'!H346&gt;0,'Załącznik Nr 2 - wydatki'!H346,"")</f>
      </c>
      <c r="I176" s="527">
        <f>IF('Załącznik Nr 2 - wydatki'!I346&gt;0,'Załącznik Nr 2 - wydatki'!I346,"")</f>
        <v>1539231</v>
      </c>
      <c r="J176" s="527">
        <f>IF('Załącznik Nr 2 - wydatki'!J346&gt;0,'Załącznik Nr 2 - wydatki'!J346,"")</f>
      </c>
      <c r="K176" s="36">
        <f t="shared" si="21"/>
        <v>1.205813829603888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</row>
    <row r="177" spans="1:119" s="5" customFormat="1" ht="13.5" thickBot="1">
      <c r="A177" s="44"/>
      <c r="B177" s="58"/>
      <c r="C177" s="286" t="s">
        <v>36</v>
      </c>
      <c r="D177" s="44"/>
      <c r="E177" s="524">
        <f>IF('Załącznik Nr 2 - wydatki'!E347&gt;0,'Załącznik Nr 2 - wydatki'!E347,"")</f>
        <v>190672</v>
      </c>
      <c r="F177" s="524">
        <f>IF('Załącznik Nr 2 - wydatki'!F347&gt;0,'Załącznik Nr 2 - wydatki'!F347,"")</f>
        <v>91584</v>
      </c>
      <c r="G177" s="524">
        <f>IF('Załącznik Nr 2 - wydatki'!G347&gt;0,'Załącznik Nr 2 - wydatki'!G347,"")</f>
        <v>91584</v>
      </c>
      <c r="H177" s="524">
        <f>IF('Załącznik Nr 2 - wydatki'!H347&gt;0,'Załącznik Nr 2 - wydatki'!H347,"")</f>
      </c>
      <c r="I177" s="524">
        <f>IF('Załącznik Nr 2 - wydatki'!I347&gt;0,'Załącznik Nr 2 - wydatki'!I347,"")</f>
        <v>91584</v>
      </c>
      <c r="J177" s="524">
        <f>IF('Załącznik Nr 2 - wydatki'!J347&gt;0,'Załącznik Nr 2 - wydatki'!J347,"")</f>
      </c>
      <c r="K177" s="36">
        <f t="shared" si="21"/>
        <v>0.48032222874884617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</row>
    <row r="178" spans="1:119" s="5" customFormat="1" ht="13.5" thickBot="1">
      <c r="A178" s="44"/>
      <c r="B178" s="58"/>
      <c r="C178" s="286" t="s">
        <v>25</v>
      </c>
      <c r="D178" s="44"/>
      <c r="E178" s="524">
        <f>IF('Załącznik Nr 2 - wydatki'!E348&gt;0,'Załącznik Nr 2 - wydatki'!E348,"")</f>
        <v>228526</v>
      </c>
      <c r="F178" s="524">
        <f>IF('Załącznik Nr 2 - wydatki'!F348&gt;0,'Załącznik Nr 2 - wydatki'!F348,"")</f>
        <v>185712</v>
      </c>
      <c r="G178" s="524">
        <f>IF('Załącznik Nr 2 - wydatki'!G348&gt;0,'Załącznik Nr 2 - wydatki'!G348,"")</f>
        <v>185712</v>
      </c>
      <c r="H178" s="524">
        <f>IF('Załącznik Nr 2 - wydatki'!H348&gt;0,'Załącznik Nr 2 - wydatki'!H348,"")</f>
      </c>
      <c r="I178" s="524">
        <f>IF('Załącznik Nr 2 - wydatki'!I348&gt;0,'Załącznik Nr 2 - wydatki'!I348,"")</f>
        <v>185712</v>
      </c>
      <c r="J178" s="524">
        <f>IF('Załącznik Nr 2 - wydatki'!J348&gt;0,'Załącznik Nr 2 - wydatki'!J348,"")</f>
      </c>
      <c r="K178" s="36">
        <f t="shared" si="21"/>
        <v>0.8126515144885046</v>
      </c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</row>
    <row r="179" spans="1:119" s="5" customFormat="1" ht="13.5" thickBot="1">
      <c r="A179" s="44"/>
      <c r="B179" s="58"/>
      <c r="C179" s="286" t="s">
        <v>255</v>
      </c>
      <c r="D179" s="44"/>
      <c r="E179" s="524">
        <f>IF('Załącznik Nr 2 - wydatki'!E349&gt;0,'Załącznik Nr 2 - wydatki'!E349,"")</f>
        <v>105150</v>
      </c>
      <c r="F179" s="524">
        <f>IF('Załącznik Nr 2 - wydatki'!F349&gt;0,'Załącznik Nr 2 - wydatki'!F349,"")</f>
        <v>319680</v>
      </c>
      <c r="G179" s="524">
        <f>IF('Załącznik Nr 2 - wydatki'!G349&gt;0,'Załącznik Nr 2 - wydatki'!G349,"")</f>
        <v>319680</v>
      </c>
      <c r="H179" s="524">
        <f>IF('Załącznik Nr 2 - wydatki'!H349&gt;0,'Załącznik Nr 2 - wydatki'!H349,"")</f>
      </c>
      <c r="I179" s="524">
        <f>IF('Załącznik Nr 2 - wydatki'!I349&gt;0,'Załącznik Nr 2 - wydatki'!I349,"")</f>
        <v>319680</v>
      </c>
      <c r="J179" s="524">
        <f>IF('Załącznik Nr 2 - wydatki'!J349&gt;0,'Załącznik Nr 2 - wydatki'!J349,"")</f>
      </c>
      <c r="K179" s="36">
        <f t="shared" si="21"/>
        <v>3.040228245363766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</row>
    <row r="180" spans="1:119" s="5" customFormat="1" ht="13.5" thickBot="1">
      <c r="A180" s="44"/>
      <c r="B180" s="58"/>
      <c r="C180" s="286" t="s">
        <v>267</v>
      </c>
      <c r="D180" s="44"/>
      <c r="E180" s="524">
        <f>IF('Załącznik Nr 2 - wydatki'!E350&gt;0,'Załącznik Nr 2 - wydatki'!E350,"")</f>
        <v>9814</v>
      </c>
      <c r="F180" s="524">
        <f>IF('Załącznik Nr 2 - wydatki'!F350&gt;0,'Załącznik Nr 2 - wydatki'!F350,"")</f>
      </c>
      <c r="G180" s="524">
        <f>IF('Załącznik Nr 2 - wydatki'!G350&gt;0,'Załącznik Nr 2 - wydatki'!G350,"")</f>
      </c>
      <c r="H180" s="524">
        <f>IF('Załącznik Nr 2 - wydatki'!H350&gt;0,'Załącznik Nr 2 - wydatki'!H350,"")</f>
      </c>
      <c r="I180" s="524">
        <f>IF('Załącznik Nr 2 - wydatki'!I350&gt;0,'Załącznik Nr 2 - wydatki'!I350,"")</f>
      </c>
      <c r="J180" s="524">
        <f>IF('Załącznik Nr 2 - wydatki'!J350&gt;0,'Załącznik Nr 2 - wydatki'!J350,"")</f>
      </c>
      <c r="K180" s="36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</row>
    <row r="181" spans="1:119" s="5" customFormat="1" ht="13.5" thickBot="1">
      <c r="A181" s="44"/>
      <c r="B181" s="58"/>
      <c r="C181" s="111" t="s">
        <v>169</v>
      </c>
      <c r="D181" s="44"/>
      <c r="E181" s="524">
        <f>IF('Załącznik Nr 2 - wydatki'!E351&gt;0,'Załącznik Nr 2 - wydatki'!E351,"")</f>
        <v>20563</v>
      </c>
      <c r="F181" s="524">
        <f>IF('Załącznik Nr 2 - wydatki'!F351&gt;0,'Załącznik Nr 2 - wydatki'!F351,"")</f>
      </c>
      <c r="G181" s="524">
        <f>IF('Załącznik Nr 2 - wydatki'!G351&gt;0,'Załącznik Nr 2 - wydatki'!G351,"")</f>
      </c>
      <c r="H181" s="524">
        <f>IF('Załącznik Nr 2 - wydatki'!H351&gt;0,'Załącznik Nr 2 - wydatki'!H351,"")</f>
      </c>
      <c r="I181" s="524">
        <f>IF('Załącznik Nr 2 - wydatki'!I351&gt;0,'Załącznik Nr 2 - wydatki'!I351,"")</f>
      </c>
      <c r="J181" s="524">
        <f>IF('Załącznik Nr 2 - wydatki'!J351&gt;0,'Załącznik Nr 2 - wydatki'!J351,"")</f>
      </c>
      <c r="K181" s="36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</row>
    <row r="182" spans="1:119" s="5" customFormat="1" ht="13.5" thickBot="1">
      <c r="A182" s="44"/>
      <c r="B182" s="58"/>
      <c r="C182" s="286" t="s">
        <v>240</v>
      </c>
      <c r="D182" s="44"/>
      <c r="E182" s="524">
        <f>IF('Załącznik Nr 2 - wydatki'!E352&gt;0,'Załącznik Nr 2 - wydatki'!E352,"")</f>
        <v>12618</v>
      </c>
      <c r="F182" s="524">
        <f>IF('Załącznik Nr 2 - wydatki'!F352&gt;0,'Załącznik Nr 2 - wydatki'!F352,"")</f>
      </c>
      <c r="G182" s="524">
        <f>IF('Załącznik Nr 2 - wydatki'!G352&gt;0,'Załącznik Nr 2 - wydatki'!G352,"")</f>
      </c>
      <c r="H182" s="524">
        <f>IF('Załącznik Nr 2 - wydatki'!H352&gt;0,'Załącznik Nr 2 - wydatki'!H352,"")</f>
      </c>
      <c r="I182" s="524">
        <f>IF('Załącznik Nr 2 - wydatki'!I352&gt;0,'Załącznik Nr 2 - wydatki'!I352,"")</f>
      </c>
      <c r="J182" s="524">
        <f>IF('Załącznik Nr 2 - wydatki'!J352&gt;0,'Załącznik Nr 2 - wydatki'!J352,"")</f>
      </c>
      <c r="K182" s="36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</row>
    <row r="183" spans="1:119" s="5" customFormat="1" ht="13.5" thickBot="1">
      <c r="A183" s="44"/>
      <c r="B183" s="58"/>
      <c r="C183" s="286" t="s">
        <v>38</v>
      </c>
      <c r="D183" s="44"/>
      <c r="E183" s="524">
        <f>IF('Załącznik Nr 2 - wydatki'!E353&gt;0,'Załącznik Nr 2 - wydatki'!E353,"")</f>
        <v>75708</v>
      </c>
      <c r="F183" s="524">
        <f>IF('Załącznik Nr 2 - wydatki'!F353&gt;0,'Załącznik Nr 2 - wydatki'!F353,"")</f>
        <v>62640</v>
      </c>
      <c r="G183" s="524">
        <f>IF('Załącznik Nr 2 - wydatki'!G353&gt;0,'Załącznik Nr 2 - wydatki'!G353,"")</f>
        <v>62640</v>
      </c>
      <c r="H183" s="524">
        <f>IF('Załącznik Nr 2 - wydatki'!H353&gt;0,'Załącznik Nr 2 - wydatki'!H353,"")</f>
      </c>
      <c r="I183" s="524">
        <f>IF('Załącznik Nr 2 - wydatki'!I353&gt;0,'Załącznik Nr 2 - wydatki'!I353,"")</f>
        <v>62640</v>
      </c>
      <c r="J183" s="524">
        <f>IF('Załącznik Nr 2 - wydatki'!J353&gt;0,'Załącznik Nr 2 - wydatki'!J353,"")</f>
      </c>
      <c r="K183" s="36">
        <f t="shared" si="21"/>
        <v>0.8273894436519258</v>
      </c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</row>
    <row r="184" spans="1:119" s="5" customFormat="1" ht="13.5" thickBot="1">
      <c r="A184" s="44"/>
      <c r="B184" s="58"/>
      <c r="C184" s="51" t="s">
        <v>459</v>
      </c>
      <c r="D184" s="44"/>
      <c r="E184" s="524">
        <f>IF('Załącznik Nr 2 - wydatki'!E354&gt;0,'Załącznik Nr 2 - wydatki'!E354,"")</f>
      </c>
      <c r="F184" s="524">
        <f>IF('Załącznik Nr 2 - wydatki'!F354&gt;0,'Załącznik Nr 2 - wydatki'!F354,"")</f>
        <v>34344</v>
      </c>
      <c r="G184" s="524">
        <f>IF('Załącznik Nr 2 - wydatki'!G354&gt;0,'Załącznik Nr 2 - wydatki'!G354,"")</f>
        <v>34344</v>
      </c>
      <c r="H184" s="524">
        <f>IF('Załącznik Nr 2 - wydatki'!H354&gt;0,'Załącznik Nr 2 - wydatki'!H354,"")</f>
      </c>
      <c r="I184" s="524">
        <f>IF('Załącznik Nr 2 - wydatki'!I354&gt;0,'Załącznik Nr 2 - wydatki'!I354,"")</f>
        <v>34344</v>
      </c>
      <c r="J184" s="524">
        <f>IF('Załącznik Nr 2 - wydatki'!J354&gt;0,'Załącznik Nr 2 - wydatki'!J354,"")</f>
      </c>
      <c r="K184" s="36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</row>
    <row r="185" spans="1:119" s="5" customFormat="1" ht="13.5" thickBot="1">
      <c r="A185" s="44"/>
      <c r="B185" s="58"/>
      <c r="C185" s="286" t="s">
        <v>52</v>
      </c>
      <c r="D185" s="44"/>
      <c r="E185" s="524">
        <f>IF('Załącznik Nr 2 - wydatki'!E355&gt;0,'Załącznik Nr 2 - wydatki'!E355,"")</f>
        <v>19628</v>
      </c>
      <c r="F185" s="524">
        <f>IF('Załącznik Nr 2 - wydatki'!F355&gt;0,'Załącznik Nr 2 - wydatki'!F355,"")</f>
      </c>
      <c r="G185" s="524">
        <f>IF('Załącznik Nr 2 - wydatki'!G355&gt;0,'Załącznik Nr 2 - wydatki'!G355,"")</f>
      </c>
      <c r="H185" s="524">
        <f>IF('Załącznik Nr 2 - wydatki'!H355&gt;0,'Załącznik Nr 2 - wydatki'!H355,"")</f>
      </c>
      <c r="I185" s="524">
        <f>IF('Załącznik Nr 2 - wydatki'!I355&gt;0,'Załącznik Nr 2 - wydatki'!I355,"")</f>
      </c>
      <c r="J185" s="524">
        <f>IF('Załącznik Nr 2 - wydatki'!J355&gt;0,'Załącznik Nr 2 - wydatki'!J355,"")</f>
      </c>
      <c r="K185" s="36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</row>
    <row r="186" spans="1:119" s="5" customFormat="1" ht="13.5" thickBot="1">
      <c r="A186" s="44"/>
      <c r="B186" s="58"/>
      <c r="C186" s="286" t="s">
        <v>12</v>
      </c>
      <c r="D186" s="44"/>
      <c r="E186" s="524">
        <f>IF('Załącznik Nr 2 - wydatki'!E356&gt;0,'Załącznik Nr 2 - wydatki'!E356,"")</f>
        <v>33648</v>
      </c>
      <c r="F186" s="524">
        <f>IF('Załącznik Nr 2 - wydatki'!F356&gt;0,'Załącznik Nr 2 - wydatki'!F356,"")</f>
        <v>27984</v>
      </c>
      <c r="G186" s="524">
        <f>IF('Załącznik Nr 2 - wydatki'!G356&gt;0,'Załącznik Nr 2 - wydatki'!G356,"")</f>
        <v>27984</v>
      </c>
      <c r="H186" s="524">
        <f>IF('Załącznik Nr 2 - wydatki'!H356&gt;0,'Załącznik Nr 2 - wydatki'!H356,"")</f>
      </c>
      <c r="I186" s="524">
        <f>IF('Załącznik Nr 2 - wydatki'!I356&gt;0,'Załącznik Nr 2 - wydatki'!I356,"")</f>
        <v>27984</v>
      </c>
      <c r="J186" s="524">
        <f>IF('Załącznik Nr 2 - wydatki'!J356&gt;0,'Załącznik Nr 2 - wydatki'!J356,"")</f>
      </c>
      <c r="K186" s="36">
        <f t="shared" si="21"/>
        <v>0.8316690442225392</v>
      </c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</row>
    <row r="187" spans="1:119" s="5" customFormat="1" ht="13.5" thickBot="1">
      <c r="A187" s="44"/>
      <c r="B187" s="58"/>
      <c r="C187" s="51" t="s">
        <v>456</v>
      </c>
      <c r="D187" s="44"/>
      <c r="E187" s="524">
        <f>IF('Załącznik Nr 2 - wydatki'!E357&gt;0,'Załącznik Nr 2 - wydatki'!E357,"")</f>
      </c>
      <c r="F187" s="524">
        <f>IF('Załącznik Nr 2 - wydatki'!F357&gt;0,'Załącznik Nr 2 - wydatki'!F357,"")</f>
        <v>65835</v>
      </c>
      <c r="G187" s="524">
        <f>IF('Załącznik Nr 2 - wydatki'!G357&gt;0,'Załącznik Nr 2 - wydatki'!G357,"")</f>
        <v>65835</v>
      </c>
      <c r="H187" s="524">
        <f>IF('Załącznik Nr 2 - wydatki'!H357&gt;0,'Załącznik Nr 2 - wydatki'!H357,"")</f>
      </c>
      <c r="I187" s="524">
        <f>IF('Załącznik Nr 2 - wydatki'!I357&gt;0,'Załącznik Nr 2 - wydatki'!I357,"")</f>
        <v>65835</v>
      </c>
      <c r="J187" s="524">
        <f>IF('Załącznik Nr 2 - wydatki'!J357&gt;0,'Załącznik Nr 2 - wydatki'!J357,"")</f>
      </c>
      <c r="K187" s="36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</row>
    <row r="188" spans="1:119" s="5" customFormat="1" ht="13.5" thickBot="1">
      <c r="A188" s="44"/>
      <c r="B188" s="58"/>
      <c r="C188" s="51" t="s">
        <v>457</v>
      </c>
      <c r="D188" s="44"/>
      <c r="E188" s="524">
        <f>IF('Załącznik Nr 2 - wydatki'!E358&gt;0,'Załącznik Nr 2 - wydatki'!E358,"")</f>
      </c>
      <c r="F188" s="524">
        <f>IF('Załącznik Nr 2 - wydatki'!F358&gt;0,'Załącznik Nr 2 - wydatki'!F358,"")</f>
        <v>57240</v>
      </c>
      <c r="G188" s="524">
        <f>IF('Załącznik Nr 2 - wydatki'!G358&gt;0,'Załącznik Nr 2 - wydatki'!G358,"")</f>
        <v>57240</v>
      </c>
      <c r="H188" s="524">
        <f>IF('Załącznik Nr 2 - wydatki'!H358&gt;0,'Załącznik Nr 2 - wydatki'!H358,"")</f>
      </c>
      <c r="I188" s="524">
        <f>IF('Załącznik Nr 2 - wydatki'!I358&gt;0,'Załącznik Nr 2 - wydatki'!I358,"")</f>
        <v>57240</v>
      </c>
      <c r="J188" s="524">
        <f>IF('Załącznik Nr 2 - wydatki'!J358&gt;0,'Załącznik Nr 2 - wydatki'!J358,"")</f>
      </c>
      <c r="K188" s="36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</row>
    <row r="189" spans="1:119" s="5" customFormat="1" ht="24.75" thickBot="1">
      <c r="A189" s="44"/>
      <c r="B189" s="58"/>
      <c r="C189" s="97" t="s">
        <v>458</v>
      </c>
      <c r="D189" s="44"/>
      <c r="E189" s="524">
        <f>IF('Załącznik Nr 2 - wydatki'!E359&gt;0,'Załącznik Nr 2 - wydatki'!E359,"")</f>
      </c>
      <c r="F189" s="524">
        <f>IF('Załącznik Nr 2 - wydatki'!F359&gt;0,'Załącznik Nr 2 - wydatki'!F359,"")</f>
        <v>25440</v>
      </c>
      <c r="G189" s="524">
        <f>IF('Załącznik Nr 2 - wydatki'!G359&gt;0,'Załącznik Nr 2 - wydatki'!G359,"")</f>
        <v>25440</v>
      </c>
      <c r="H189" s="524">
        <f>IF('Załącznik Nr 2 - wydatki'!H359&gt;0,'Załącznik Nr 2 - wydatki'!H359,"")</f>
      </c>
      <c r="I189" s="524">
        <f>IF('Załącznik Nr 2 - wydatki'!I359&gt;0,'Załącznik Nr 2 - wydatki'!I359,"")</f>
        <v>25440</v>
      </c>
      <c r="J189" s="524">
        <f>IF('Załącznik Nr 2 - wydatki'!J359&gt;0,'Załącznik Nr 2 - wydatki'!J359,"")</f>
      </c>
      <c r="K189" s="36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</row>
    <row r="190" spans="1:119" s="5" customFormat="1" ht="13.5" thickBot="1">
      <c r="A190" s="44"/>
      <c r="B190" s="58"/>
      <c r="C190" s="112" t="s">
        <v>266</v>
      </c>
      <c r="D190" s="44"/>
      <c r="E190" s="524">
        <f>IF('Załącznik Nr 2 - wydatki'!E360&gt;0,'Załącznik Nr 2 - wydatki'!E360,"")</f>
        <v>402024</v>
      </c>
      <c r="F190" s="524">
        <f>IF('Załącznik Nr 2 - wydatki'!F360&gt;0,'Załącznik Nr 2 - wydatki'!F360,"")</f>
        <v>463980</v>
      </c>
      <c r="G190" s="524">
        <f>IF('Załącznik Nr 2 - wydatki'!G360&gt;0,'Załącznik Nr 2 - wydatki'!G360,"")</f>
        <v>463980</v>
      </c>
      <c r="H190" s="524">
        <f>IF('Załącznik Nr 2 - wydatki'!H360&gt;0,'Załącznik Nr 2 - wydatki'!H360,"")</f>
      </c>
      <c r="I190" s="524">
        <f>IF('Załącznik Nr 2 - wydatki'!I360&gt;0,'Załącznik Nr 2 - wydatki'!I360,"")</f>
        <v>463980</v>
      </c>
      <c r="J190" s="524">
        <f>IF('Załącznik Nr 2 - wydatki'!J360&gt;0,'Załącznik Nr 2 - wydatki'!J360,"")</f>
      </c>
      <c r="K190" s="36">
        <f t="shared" si="21"/>
        <v>1.1541102023759775</v>
      </c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</row>
    <row r="191" spans="1:119" s="5" customFormat="1" ht="13.5" thickBot="1">
      <c r="A191" s="44"/>
      <c r="B191" s="58"/>
      <c r="C191" s="51" t="s">
        <v>259</v>
      </c>
      <c r="D191" s="41"/>
      <c r="E191" s="524">
        <f>IF('Załącznik Nr 2 - wydatki'!E361&gt;0,'Załącznik Nr 2 - wydatki'!E361,"")</f>
        <v>138798</v>
      </c>
      <c r="F191" s="524">
        <f>IF('Załącznik Nr 2 - wydatki'!F361&gt;0,'Załącznik Nr 2 - wydatki'!F361,"")</f>
        <v>127200</v>
      </c>
      <c r="G191" s="524">
        <f>IF('Załącznik Nr 2 - wydatki'!G361&gt;0,'Załącznik Nr 2 - wydatki'!G361,"")</f>
        <v>127200</v>
      </c>
      <c r="H191" s="524">
        <f>IF('Załącznik Nr 2 - wydatki'!H361&gt;0,'Załącznik Nr 2 - wydatki'!H361,"")</f>
      </c>
      <c r="I191" s="524">
        <f>IF('Załącznik Nr 2 - wydatki'!I361&gt;0,'Załącznik Nr 2 - wydatki'!I361,"")</f>
        <v>127200</v>
      </c>
      <c r="J191" s="524">
        <f>IF('Załącznik Nr 2 - wydatki'!J361&gt;0,'Załącznik Nr 2 - wydatki'!J361,"")</f>
      </c>
      <c r="K191" s="36">
        <f t="shared" si="21"/>
        <v>0.9164397181515583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</row>
    <row r="192" spans="1:119" s="5" customFormat="1" ht="13.5" thickBot="1">
      <c r="A192" s="44"/>
      <c r="B192" s="58"/>
      <c r="C192" s="51" t="s">
        <v>40</v>
      </c>
      <c r="D192" s="41"/>
      <c r="E192" s="524">
        <f>IF('Załącznik Nr 2 - wydatki'!E362&gt;0,'Załącznik Nr 2 - wydatki'!E362,"")</f>
        <v>39359</v>
      </c>
      <c r="F192" s="524">
        <f>IF('Załącznik Nr 2 - wydatki'!F362&gt;0,'Załącznik Nr 2 - wydatki'!F362,"")</f>
        <v>16536</v>
      </c>
      <c r="G192" s="524">
        <f>IF('Załącznik Nr 2 - wydatki'!G362&gt;0,'Załącznik Nr 2 - wydatki'!G362,"")</f>
        <v>16536</v>
      </c>
      <c r="H192" s="524">
        <f>IF('Załącznik Nr 2 - wydatki'!H362&gt;0,'Załącznik Nr 2 - wydatki'!H362,"")</f>
      </c>
      <c r="I192" s="524">
        <f>IF('Załącznik Nr 2 - wydatki'!I362&gt;0,'Załącznik Nr 2 - wydatki'!I362,"")</f>
        <v>16536</v>
      </c>
      <c r="J192" s="524">
        <f>IF('Załącznik Nr 2 - wydatki'!J362&gt;0,'Załącznik Nr 2 - wydatki'!J362,"")</f>
      </c>
      <c r="K192" s="36">
        <f t="shared" si="21"/>
        <v>0.4201326253207653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</row>
    <row r="193" spans="1:119" s="5" customFormat="1" ht="13.5" thickBot="1">
      <c r="A193" s="44"/>
      <c r="B193" s="58"/>
      <c r="C193" s="51" t="s">
        <v>464</v>
      </c>
      <c r="D193" s="44"/>
      <c r="E193" s="524">
        <f>IF('Załącznik Nr 2 - wydatki'!E363&gt;0,'Załącznik Nr 2 - wydatki'!E363,"")</f>
      </c>
      <c r="F193" s="524">
        <f>IF('Załącznik Nr 2 - wydatki'!F363&gt;0,'Załącznik Nr 2 - wydatki'!F363,"")</f>
        <v>61056</v>
      </c>
      <c r="G193" s="524">
        <f>IF('Załącznik Nr 2 - wydatki'!G363&gt;0,'Załącznik Nr 2 - wydatki'!G363,"")</f>
        <v>61056</v>
      </c>
      <c r="H193" s="524">
        <f>IF('Załącznik Nr 2 - wydatki'!H363&gt;0,'Załącznik Nr 2 - wydatki'!H363,"")</f>
      </c>
      <c r="I193" s="524">
        <f>IF('Załącznik Nr 2 - wydatki'!I363&gt;0,'Załącznik Nr 2 - wydatki'!I363,"")</f>
        <v>61056</v>
      </c>
      <c r="J193" s="524">
        <f>IF('Załącznik Nr 2 - wydatki'!J363&gt;0,'Załącznik Nr 2 - wydatki'!J363,"")</f>
      </c>
      <c r="K193" s="36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</row>
    <row r="194" spans="1:119" s="5" customFormat="1" ht="51.75" thickBot="1">
      <c r="A194" s="44"/>
      <c r="B194" s="58"/>
      <c r="C194" s="260" t="s">
        <v>16</v>
      </c>
      <c r="D194" s="41">
        <v>2590</v>
      </c>
      <c r="E194" s="524">
        <f>IF('Załącznik Nr 2 - wydatki'!E364&gt;0,'Załącznik Nr 2 - wydatki'!E364,"")</f>
        <v>989208</v>
      </c>
      <c r="F194" s="524">
        <f>IF('Załącznik Nr 2 - wydatki'!F364&gt;0,'Załącznik Nr 2 - wydatki'!F364,"")</f>
        <v>980556</v>
      </c>
      <c r="G194" s="524">
        <f>IF('Załącznik Nr 2 - wydatki'!G364&gt;0,'Załącznik Nr 2 - wydatki'!G364,"")</f>
        <v>980556</v>
      </c>
      <c r="H194" s="524">
        <f>IF('Załącznik Nr 2 - wydatki'!H364&gt;0,'Załącznik Nr 2 - wydatki'!H364,"")</f>
      </c>
      <c r="I194" s="524">
        <f>IF('Załącznik Nr 2 - wydatki'!I364&gt;0,'Załącznik Nr 2 - wydatki'!I364,"")</f>
        <v>980556</v>
      </c>
      <c r="J194" s="524">
        <f>IF('Załącznik Nr 2 - wydatki'!J364&gt;0,'Załącznik Nr 2 - wydatki'!J364,"")</f>
      </c>
      <c r="K194" s="36">
        <f t="shared" si="21"/>
        <v>0.9912536089477643</v>
      </c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</row>
    <row r="195" spans="1:119" s="5" customFormat="1" ht="13.5" thickBot="1">
      <c r="A195" s="44"/>
      <c r="B195" s="58"/>
      <c r="C195" s="99" t="s">
        <v>57</v>
      </c>
      <c r="D195" s="43">
        <v>2650</v>
      </c>
      <c r="E195" s="529">
        <f>IF('Załącznik Nr 2 - wydatki'!E365&gt;0,'Załącznik Nr 2 - wydatki'!E365,"")</f>
        <v>10988694</v>
      </c>
      <c r="F195" s="529">
        <f>IF('Załącznik Nr 2 - wydatki'!F365&gt;0,'Załącznik Nr 2 - wydatki'!F365,"")</f>
        <v>11859842</v>
      </c>
      <c r="G195" s="529">
        <f>IF('Załącznik Nr 2 - wydatki'!G365&gt;0,'Załącznik Nr 2 - wydatki'!G365,"")</f>
        <v>11859842</v>
      </c>
      <c r="H195" s="529">
        <f>IF('Załącznik Nr 2 - wydatki'!H365&gt;0,'Załącznik Nr 2 - wydatki'!H365,"")</f>
      </c>
      <c r="I195" s="529">
        <f>IF('Załącznik Nr 2 - wydatki'!I365&gt;0,'Załącznik Nr 2 - wydatki'!I365,"")</f>
        <v>11859842</v>
      </c>
      <c r="J195" s="529">
        <f>IF('Załącznik Nr 2 - wydatki'!J365&gt;0,'Załącznik Nr 2 - wydatki'!J365,"")</f>
      </c>
      <c r="K195" s="36">
        <f t="shared" si="21"/>
        <v>1.0792767548172695</v>
      </c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</row>
    <row r="196" spans="1:119" s="5" customFormat="1" ht="48.75" thickBot="1">
      <c r="A196" s="44"/>
      <c r="B196" s="66"/>
      <c r="C196" s="97" t="s">
        <v>5</v>
      </c>
      <c r="D196" s="41">
        <v>6210</v>
      </c>
      <c r="E196" s="529">
        <f>IF('Załącznik Nr 2 - wydatki'!E366&gt;0,'Załącznik Nr 2 - wydatki'!E366,"")</f>
        <v>375000</v>
      </c>
      <c r="F196" s="529">
        <f>IF('Załącznik Nr 2 - wydatki'!F366&gt;0,'Załącznik Nr 2 - wydatki'!F366,"")</f>
        <v>190000</v>
      </c>
      <c r="G196" s="529">
        <f>IF('Załącznik Nr 2 - wydatki'!G366&gt;0,'Załącznik Nr 2 - wydatki'!G366,"")</f>
        <v>190000</v>
      </c>
      <c r="H196" s="529">
        <f>IF('Załącznik Nr 2 - wydatki'!H366&gt;0,'Załącznik Nr 2 - wydatki'!H366,"")</f>
      </c>
      <c r="I196" s="529">
        <f>IF('Załącznik Nr 2 - wydatki'!I366&gt;0,'Załącznik Nr 2 - wydatki'!I366,"")</f>
        <v>190000</v>
      </c>
      <c r="J196" s="529">
        <f>IF('Załącznik Nr 2 - wydatki'!J366&gt;0,'Załącznik Nr 2 - wydatki'!J366,"")</f>
      </c>
      <c r="K196" s="36">
        <f aca="true" t="shared" si="33" ref="K196:K259">G196/E196</f>
        <v>0.5066666666666667</v>
      </c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</row>
    <row r="197" spans="1:119" s="5" customFormat="1" ht="13.5" thickBot="1">
      <c r="A197" s="44"/>
      <c r="B197" s="58"/>
      <c r="C197" s="97" t="s">
        <v>482</v>
      </c>
      <c r="D197" s="145">
        <v>6050</v>
      </c>
      <c r="E197" s="529">
        <f>IF('Załącznik Nr 2 - wydatki'!E367&gt;0,'Załącznik Nr 2 - wydatki'!E367,"")</f>
      </c>
      <c r="F197" s="529">
        <f>IF('Załącznik Nr 2 - wydatki'!F367&gt;0,'Załącznik Nr 2 - wydatki'!F367,"")</f>
        <v>150000</v>
      </c>
      <c r="G197" s="529">
        <f>IF('Załącznik Nr 2 - wydatki'!G367&gt;0,'Załącznik Nr 2 - wydatki'!G367,"")</f>
        <v>150000</v>
      </c>
      <c r="H197" s="529">
        <f>IF('Załącznik Nr 2 - wydatki'!H367&gt;0,'Załącznik Nr 2 - wydatki'!H367,"")</f>
        <v>150000</v>
      </c>
      <c r="I197" s="529">
        <f>IF('Załącznik Nr 2 - wydatki'!I367&gt;0,'Załącznik Nr 2 - wydatki'!I367,"")</f>
      </c>
      <c r="J197" s="529">
        <f>IF('Załącznik Nr 2 - wydatki'!J367&gt;0,'Załącznik Nr 2 - wydatki'!J367,"")</f>
      </c>
      <c r="K197" s="36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</row>
    <row r="198" spans="1:119" s="5" customFormat="1" ht="24.75" thickBot="1">
      <c r="A198" s="122"/>
      <c r="B198" s="220"/>
      <c r="C198" s="238" t="s">
        <v>410</v>
      </c>
      <c r="D198" s="221">
        <v>6068</v>
      </c>
      <c r="E198" s="530">
        <f>IF('Załącznik Nr 2 - wydatki'!E368&gt;0,'Załącznik Nr 2 - wydatki'!E368,"")</f>
        <v>79478</v>
      </c>
      <c r="F198" s="530">
        <f>IF('Załącznik Nr 2 - wydatki'!F368&gt;0,'Załącznik Nr 2 - wydatki'!F368,"")</f>
      </c>
      <c r="G198" s="530">
        <f>IF('Załącznik Nr 2 - wydatki'!G368&gt;0,'Załącznik Nr 2 - wydatki'!G368,"")</f>
      </c>
      <c r="H198" s="530">
        <f>IF('Załącznik Nr 2 - wydatki'!H368&gt;0,'Załącznik Nr 2 - wydatki'!H368,"")</f>
      </c>
      <c r="I198" s="530">
        <f>IF('Załącznik Nr 2 - wydatki'!I368&gt;0,'Załącznik Nr 2 - wydatki'!I368,"")</f>
      </c>
      <c r="J198" s="530">
        <f>IF('Załącznik Nr 2 - wydatki'!J368&gt;0,'Załącznik Nr 2 - wydatki'!J368,"")</f>
      </c>
      <c r="K198" s="36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</row>
    <row r="199" spans="1:119" s="5" customFormat="1" ht="24.75" thickBot="1">
      <c r="A199" s="44"/>
      <c r="B199" s="150"/>
      <c r="C199" s="97" t="s">
        <v>410</v>
      </c>
      <c r="D199" s="207">
        <v>6069</v>
      </c>
      <c r="E199" s="529">
        <f>IF('Załącznik Nr 2 - wydatki'!E369&gt;0,'Załącznik Nr 2 - wydatki'!E369,"")</f>
        <v>32400</v>
      </c>
      <c r="F199" s="529">
        <f>IF('Załącznik Nr 2 - wydatki'!F369&gt;0,'Załącznik Nr 2 - wydatki'!F369,"")</f>
      </c>
      <c r="G199" s="529">
        <f>IF('Załącznik Nr 2 - wydatki'!G369&gt;0,'Załącznik Nr 2 - wydatki'!G369,"")</f>
      </c>
      <c r="H199" s="529">
        <f>IF('Załącznik Nr 2 - wydatki'!H369&gt;0,'Załącznik Nr 2 - wydatki'!H369,"")</f>
      </c>
      <c r="I199" s="529">
        <f>IF('Załącznik Nr 2 - wydatki'!I369&gt;0,'Załącznik Nr 2 - wydatki'!I369,"")</f>
      </c>
      <c r="J199" s="529">
        <f>IF('Załącznik Nr 2 - wydatki'!J369&gt;0,'Załącznik Nr 2 - wydatki'!J369,"")</f>
      </c>
      <c r="K199" s="36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</row>
    <row r="200" spans="1:119" s="9" customFormat="1" ht="23.25" customHeight="1" thickBot="1">
      <c r="A200" s="79"/>
      <c r="B200" s="60">
        <v>80134</v>
      </c>
      <c r="C200" s="100" t="s">
        <v>280</v>
      </c>
      <c r="D200" s="281"/>
      <c r="E200" s="504">
        <f aca="true" t="shared" si="34" ref="E200:J200">SUM(E201)</f>
        <v>253773</v>
      </c>
      <c r="F200" s="504">
        <f t="shared" si="34"/>
        <v>290282</v>
      </c>
      <c r="G200" s="504">
        <f t="shared" si="34"/>
        <v>290282</v>
      </c>
      <c r="H200" s="504">
        <f t="shared" si="34"/>
        <v>0</v>
      </c>
      <c r="I200" s="504">
        <f t="shared" si="34"/>
        <v>290282</v>
      </c>
      <c r="J200" s="504">
        <f t="shared" si="34"/>
        <v>0</v>
      </c>
      <c r="K200" s="36">
        <f t="shared" si="33"/>
        <v>1.143864792550823</v>
      </c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  <c r="DH200" s="167"/>
      <c r="DI200" s="167"/>
      <c r="DJ200" s="167"/>
      <c r="DK200" s="167"/>
      <c r="DL200" s="167"/>
      <c r="DM200" s="167"/>
      <c r="DN200" s="167"/>
      <c r="DO200" s="167"/>
    </row>
    <row r="201" spans="1:119" s="5" customFormat="1" ht="27" customHeight="1" thickBot="1">
      <c r="A201" s="44"/>
      <c r="B201" s="58"/>
      <c r="C201" s="97" t="s">
        <v>58</v>
      </c>
      <c r="D201" s="43">
        <v>2650</v>
      </c>
      <c r="E201" s="524">
        <f>IF('Załącznik Nr 2 - wydatki'!E371&gt;0,'Załącznik Nr 2 - wydatki'!E371,"")</f>
        <v>253773</v>
      </c>
      <c r="F201" s="524">
        <f>IF('Załącznik Nr 2 - wydatki'!F371&gt;0,'Załącznik Nr 2 - wydatki'!F371,"")</f>
        <v>290282</v>
      </c>
      <c r="G201" s="524">
        <f>IF('Załącznik Nr 2 - wydatki'!G371&gt;0,'Załącznik Nr 2 - wydatki'!G371,"")</f>
        <v>290282</v>
      </c>
      <c r="H201" s="524">
        <f>IF('Załącznik Nr 2 - wydatki'!H371&gt;0,'Załącznik Nr 2 - wydatki'!H371,"")</f>
      </c>
      <c r="I201" s="524">
        <f>IF('Załącznik Nr 2 - wydatki'!I371&gt;0,'Załącznik Nr 2 - wydatki'!I371,"")</f>
        <v>290282</v>
      </c>
      <c r="J201" s="524">
        <f>IF('Załącznik Nr 2 - wydatki'!J371&gt;0,'Załącznik Nr 2 - wydatki'!J371,"")</f>
      </c>
      <c r="K201" s="36">
        <f t="shared" si="33"/>
        <v>1.143864792550823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</row>
    <row r="202" spans="1:119" s="9" customFormat="1" ht="30" customHeight="1" thickBot="1">
      <c r="A202" s="79"/>
      <c r="B202" s="60">
        <v>80140</v>
      </c>
      <c r="C202" s="100" t="s">
        <v>327</v>
      </c>
      <c r="D202" s="132"/>
      <c r="E202" s="504">
        <f aca="true" t="shared" si="35" ref="E202:J202">SUM(E203:E204)</f>
        <v>1160892</v>
      </c>
      <c r="F202" s="504">
        <f t="shared" si="35"/>
        <v>1199682</v>
      </c>
      <c r="G202" s="504">
        <f t="shared" si="35"/>
        <v>1199682</v>
      </c>
      <c r="H202" s="504">
        <f t="shared" si="35"/>
        <v>0</v>
      </c>
      <c r="I202" s="504">
        <f t="shared" si="35"/>
        <v>1199682</v>
      </c>
      <c r="J202" s="504">
        <f t="shared" si="35"/>
        <v>0</v>
      </c>
      <c r="K202" s="36">
        <f t="shared" si="33"/>
        <v>1.033413960988619</v>
      </c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7"/>
      <c r="CU202" s="167"/>
      <c r="CV202" s="167"/>
      <c r="CW202" s="167"/>
      <c r="CX202" s="167"/>
      <c r="CY202" s="167"/>
      <c r="CZ202" s="167"/>
      <c r="DA202" s="167"/>
      <c r="DB202" s="167"/>
      <c r="DC202" s="167"/>
      <c r="DD202" s="167"/>
      <c r="DE202" s="167"/>
      <c r="DF202" s="167"/>
      <c r="DG202" s="167"/>
      <c r="DH202" s="167"/>
      <c r="DI202" s="167"/>
      <c r="DJ202" s="167"/>
      <c r="DK202" s="167"/>
      <c r="DL202" s="167"/>
      <c r="DM202" s="167"/>
      <c r="DN202" s="167"/>
      <c r="DO202" s="167"/>
    </row>
    <row r="203" spans="1:119" s="5" customFormat="1" ht="28.5" customHeight="1" thickBot="1">
      <c r="A203" s="44"/>
      <c r="B203" s="58"/>
      <c r="C203" s="97" t="s">
        <v>59</v>
      </c>
      <c r="D203" s="41">
        <v>2650</v>
      </c>
      <c r="E203" s="524">
        <f>IF('Załącznik Nr 2 - wydatki'!E373&gt;0,'Załącznik Nr 2 - wydatki'!E373,"")</f>
        <v>1120892</v>
      </c>
      <c r="F203" s="524">
        <f>IF('Załącznik Nr 2 - wydatki'!F373&gt;0,'Załącznik Nr 2 - wydatki'!F373,"")</f>
        <v>1199682</v>
      </c>
      <c r="G203" s="524">
        <f>IF('Załącznik Nr 2 - wydatki'!G373&gt;0,'Załącznik Nr 2 - wydatki'!G373,"")</f>
        <v>1199682</v>
      </c>
      <c r="H203" s="524">
        <f>IF('Załącznik Nr 2 - wydatki'!H373&gt;0,'Załącznik Nr 2 - wydatki'!H373,"")</f>
      </c>
      <c r="I203" s="524">
        <f>IF('Załącznik Nr 2 - wydatki'!I373&gt;0,'Załącznik Nr 2 - wydatki'!I373,"")</f>
        <v>1199682</v>
      </c>
      <c r="J203" s="524">
        <f>IF('Załącznik Nr 2 - wydatki'!J373&gt;0,'Załącznik Nr 2 - wydatki'!J373,"")</f>
      </c>
      <c r="K203" s="36">
        <f t="shared" si="33"/>
        <v>1.070292231544163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</row>
    <row r="204" spans="1:119" s="5" customFormat="1" ht="51" customHeight="1" thickBot="1">
      <c r="A204" s="44"/>
      <c r="B204" s="58"/>
      <c r="C204" s="97" t="s">
        <v>5</v>
      </c>
      <c r="D204" s="41">
        <v>6210</v>
      </c>
      <c r="E204" s="524">
        <f>IF('Załącznik Nr 2 - wydatki'!E374&gt;0,'Załącznik Nr 2 - wydatki'!E374,"")</f>
        <v>40000</v>
      </c>
      <c r="F204" s="524">
        <f>IF('Załącznik Nr 2 - wydatki'!F374&gt;0,'Załącznik Nr 2 - wydatki'!F374,"")</f>
      </c>
      <c r="G204" s="524">
        <f>IF('Załącznik Nr 2 - wydatki'!G374&gt;0,'Załącznik Nr 2 - wydatki'!G374,"")</f>
      </c>
      <c r="H204" s="524">
        <f>IF('Załącznik Nr 2 - wydatki'!H374&gt;0,'Załącznik Nr 2 - wydatki'!H374,"")</f>
      </c>
      <c r="I204" s="524">
        <f>IF('Załącznik Nr 2 - wydatki'!I374&gt;0,'Załącznik Nr 2 - wydatki'!I374,"")</f>
      </c>
      <c r="J204" s="524">
        <f>IF('Załącznik Nr 2 - wydatki'!J374&gt;0,'Załącznik Nr 2 - wydatki'!J374,"")</f>
      </c>
      <c r="K204" s="36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</row>
    <row r="205" spans="1:119" s="5" customFormat="1" ht="24.75" customHeight="1" thickBot="1">
      <c r="A205" s="44"/>
      <c r="B205" s="60" t="s">
        <v>231</v>
      </c>
      <c r="C205" s="107" t="s">
        <v>232</v>
      </c>
      <c r="D205" s="138"/>
      <c r="E205" s="504">
        <f aca="true" t="shared" si="36" ref="E205:J205">SUM(E206:E212)</f>
        <v>111835</v>
      </c>
      <c r="F205" s="504">
        <f t="shared" si="36"/>
        <v>146686</v>
      </c>
      <c r="G205" s="504">
        <f t="shared" si="36"/>
        <v>146686</v>
      </c>
      <c r="H205" s="504">
        <f t="shared" si="36"/>
        <v>146686</v>
      </c>
      <c r="I205" s="504">
        <f t="shared" si="36"/>
        <v>0</v>
      </c>
      <c r="J205" s="504">
        <f t="shared" si="36"/>
        <v>0</v>
      </c>
      <c r="K205" s="36">
        <f t="shared" si="33"/>
        <v>1.3116287387669334</v>
      </c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</row>
    <row r="206" spans="1:119" s="5" customFormat="1" ht="16.5" customHeight="1" thickBot="1">
      <c r="A206" s="43"/>
      <c r="B206" s="61"/>
      <c r="C206" s="51" t="s">
        <v>77</v>
      </c>
      <c r="D206" s="41">
        <v>4010</v>
      </c>
      <c r="E206" s="524"/>
      <c r="F206" s="524">
        <f>IF('Załącznik Nr 2 - wydatki'!F376&gt;0,'Załącznik Nr 2 - wydatki'!F376,"")</f>
      </c>
      <c r="G206" s="524">
        <f>IF('Załącznik Nr 2 - wydatki'!G376&gt;0,'Załącznik Nr 2 - wydatki'!G376,"")</f>
      </c>
      <c r="H206" s="524">
        <f>IF('Załącznik Nr 2 - wydatki'!H376&gt;0,'Załącznik Nr 2 - wydatki'!H376,"")</f>
      </c>
      <c r="I206" s="524">
        <f>IF('Załącznik Nr 2 - wydatki'!I376&gt;0,'Załącznik Nr 2 - wydatki'!I376,"")</f>
      </c>
      <c r="J206" s="524">
        <f>IF('Załącznik Nr 2 - wydatki'!J376&gt;0,'Załącznik Nr 2 - wydatki'!J376,"")</f>
      </c>
      <c r="K206" s="36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</row>
    <row r="207" spans="1:119" s="5" customFormat="1" ht="16.5" customHeight="1" thickBot="1">
      <c r="A207" s="44"/>
      <c r="B207" s="58"/>
      <c r="C207" s="115" t="s">
        <v>79</v>
      </c>
      <c r="D207" s="41">
        <v>4110</v>
      </c>
      <c r="E207" s="524"/>
      <c r="F207" s="524">
        <f>IF('Załącznik Nr 2 - wydatki'!F377&gt;0,'Załącznik Nr 2 - wydatki'!F377,"")</f>
      </c>
      <c r="G207" s="524">
        <f>IF('Załącznik Nr 2 - wydatki'!G377&gt;0,'Załącznik Nr 2 - wydatki'!G377,"")</f>
      </c>
      <c r="H207" s="524">
        <f>IF('Załącznik Nr 2 - wydatki'!H377&gt;0,'Załącznik Nr 2 - wydatki'!H377,"")</f>
      </c>
      <c r="I207" s="524">
        <f>IF('Załącznik Nr 2 - wydatki'!I377&gt;0,'Załącznik Nr 2 - wydatki'!I377,"")</f>
      </c>
      <c r="J207" s="524">
        <f>IF('Załącznik Nr 2 - wydatki'!J377&gt;0,'Załącznik Nr 2 - wydatki'!J377,"")</f>
      </c>
      <c r="K207" s="36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</row>
    <row r="208" spans="1:119" s="5" customFormat="1" ht="15.75" customHeight="1" thickBot="1">
      <c r="A208" s="44"/>
      <c r="B208" s="58"/>
      <c r="C208" s="51" t="s">
        <v>137</v>
      </c>
      <c r="D208" s="41">
        <v>4120</v>
      </c>
      <c r="E208" s="524"/>
      <c r="F208" s="524">
        <f>IF('Załącznik Nr 2 - wydatki'!F378&gt;0,'Załącznik Nr 2 - wydatki'!F378,"")</f>
      </c>
      <c r="G208" s="524">
        <f>IF('Załącznik Nr 2 - wydatki'!G378&gt;0,'Załącznik Nr 2 - wydatki'!G378,"")</f>
      </c>
      <c r="H208" s="524">
        <f>IF('Załącznik Nr 2 - wydatki'!H378&gt;0,'Załącznik Nr 2 - wydatki'!H378,"")</f>
      </c>
      <c r="I208" s="524">
        <f>IF('Załącznik Nr 2 - wydatki'!I378&gt;0,'Załącznik Nr 2 - wydatki'!I378,"")</f>
      </c>
      <c r="J208" s="524">
        <f>IF('Załącznik Nr 2 - wydatki'!J378&gt;0,'Załącznik Nr 2 - wydatki'!J378,"")</f>
      </c>
      <c r="K208" s="36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</row>
    <row r="209" spans="1:119" s="5" customFormat="1" ht="16.5" customHeight="1" thickBot="1">
      <c r="A209" s="44"/>
      <c r="B209" s="58"/>
      <c r="C209" s="97" t="s">
        <v>117</v>
      </c>
      <c r="D209" s="41">
        <v>4210</v>
      </c>
      <c r="E209" s="524"/>
      <c r="F209" s="524">
        <f>IF('Załącznik Nr 2 - wydatki'!F379&gt;0,'Załącznik Nr 2 - wydatki'!F379,"")</f>
      </c>
      <c r="G209" s="524">
        <f>IF('Załącznik Nr 2 - wydatki'!G379&gt;0,'Załącznik Nr 2 - wydatki'!G379,"")</f>
      </c>
      <c r="H209" s="524">
        <f>IF('Załącznik Nr 2 - wydatki'!H379&gt;0,'Załącznik Nr 2 - wydatki'!H379,"")</f>
      </c>
      <c r="I209" s="524">
        <f>IF('Załącznik Nr 2 - wydatki'!I379&gt;0,'Załącznik Nr 2 - wydatki'!I379,"")</f>
      </c>
      <c r="J209" s="524">
        <f>IF('Załącznik Nr 2 - wydatki'!J379&gt;0,'Załącznik Nr 2 - wydatki'!J379,"")</f>
      </c>
      <c r="K209" s="36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</row>
    <row r="210" spans="1:119" s="5" customFormat="1" ht="16.5" customHeight="1" thickBot="1">
      <c r="A210" s="44"/>
      <c r="B210" s="58"/>
      <c r="C210" s="99" t="s">
        <v>123</v>
      </c>
      <c r="D210" s="43">
        <v>4300</v>
      </c>
      <c r="E210" s="524">
        <f>IF('Załącznik Nr 2 - wydatki'!E381&gt;0,'Załącznik Nr 2 - wydatki'!E381,"")</f>
        <v>111835</v>
      </c>
      <c r="F210" s="524">
        <f>IF('Załącznik Nr 2 - wydatki'!F381&gt;0,'Załącznik Nr 2 - wydatki'!F381,"")</f>
        <v>146686</v>
      </c>
      <c r="G210" s="524">
        <f>IF('Załącznik Nr 2 - wydatki'!G381&gt;0,'Załącznik Nr 2 - wydatki'!G381,"")</f>
        <v>146686</v>
      </c>
      <c r="H210" s="524">
        <f>IF('Załącznik Nr 2 - wydatki'!H381&gt;0,'Załącznik Nr 2 - wydatki'!H381,"")</f>
        <v>146686</v>
      </c>
      <c r="I210" s="524">
        <f>IF('Załącznik Nr 2 - wydatki'!I381&gt;0,'Załącznik Nr 2 - wydatki'!I381,"")</f>
      </c>
      <c r="J210" s="524">
        <f>IF('Załącznik Nr 2 - wydatki'!J381&gt;0,'Załącznik Nr 2 - wydatki'!J381,"")</f>
      </c>
      <c r="K210" s="36">
        <f t="shared" si="33"/>
        <v>1.3116287387669334</v>
      </c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</row>
    <row r="211" spans="1:119" s="5" customFormat="1" ht="16.5" customHeight="1" thickBot="1">
      <c r="A211" s="44"/>
      <c r="B211" s="61"/>
      <c r="C211" s="99" t="s">
        <v>84</v>
      </c>
      <c r="D211" s="43">
        <v>4410</v>
      </c>
      <c r="E211" s="524"/>
      <c r="F211" s="524">
        <f>IF('Załącznik Nr 2 - wydatki'!F382&gt;0,'Załącznik Nr 2 - wydatki'!F382,"")</f>
      </c>
      <c r="G211" s="524">
        <f>IF('Załącznik Nr 2 - wydatki'!G382&gt;0,'Załącznik Nr 2 - wydatki'!G382,"")</f>
      </c>
      <c r="H211" s="524">
        <f>IF('Załącznik Nr 2 - wydatki'!H382&gt;0,'Załącznik Nr 2 - wydatki'!H382,"")</f>
      </c>
      <c r="I211" s="524">
        <f>IF('Załącznik Nr 2 - wydatki'!I382&gt;0,'Załącznik Nr 2 - wydatki'!I382,"")</f>
      </c>
      <c r="J211" s="524">
        <f>IF('Załącznik Nr 2 - wydatki'!J382&gt;0,'Załącznik Nr 2 - wydatki'!J382,"")</f>
      </c>
      <c r="K211" s="36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</row>
    <row r="212" spans="1:119" s="5" customFormat="1" ht="16.5" customHeight="1" thickBot="1">
      <c r="A212" s="44"/>
      <c r="B212" s="58"/>
      <c r="C212" s="99" t="s">
        <v>307</v>
      </c>
      <c r="D212" s="43">
        <v>4170</v>
      </c>
      <c r="E212" s="524"/>
      <c r="F212" s="524">
        <f>IF('Załącznik Nr 2 - wydatki'!F383&gt;0,'Załącznik Nr 2 - wydatki'!F383,"")</f>
      </c>
      <c r="G212" s="524">
        <f>IF('Załącznik Nr 2 - wydatki'!G383&gt;0,'Załącznik Nr 2 - wydatki'!G383,"")</f>
      </c>
      <c r="H212" s="524">
        <f>IF('Załącznik Nr 2 - wydatki'!H383&gt;0,'Załącznik Nr 2 - wydatki'!H383,"")</f>
      </c>
      <c r="I212" s="524">
        <f>IF('Załącznik Nr 2 - wydatki'!I383&gt;0,'Załącznik Nr 2 - wydatki'!I383,"")</f>
      </c>
      <c r="J212" s="524">
        <f>IF('Załącznik Nr 2 - wydatki'!J383&gt;0,'Załącznik Nr 2 - wydatki'!J383,"")</f>
      </c>
      <c r="K212" s="36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</row>
    <row r="213" spans="1:119" s="9" customFormat="1" ht="24.75" customHeight="1" thickBot="1">
      <c r="A213" s="79"/>
      <c r="B213" s="59">
        <v>80195</v>
      </c>
      <c r="C213" s="109" t="s">
        <v>90</v>
      </c>
      <c r="D213" s="134"/>
      <c r="E213" s="512">
        <f aca="true" t="shared" si="37" ref="E213:J213">SUM(E214:E215)</f>
        <v>193670</v>
      </c>
      <c r="F213" s="512">
        <f t="shared" si="37"/>
        <v>246084</v>
      </c>
      <c r="G213" s="512">
        <f t="shared" si="37"/>
        <v>246084</v>
      </c>
      <c r="H213" s="512">
        <f t="shared" si="37"/>
        <v>0</v>
      </c>
      <c r="I213" s="512">
        <f t="shared" si="37"/>
        <v>246084</v>
      </c>
      <c r="J213" s="512">
        <f t="shared" si="37"/>
        <v>0</v>
      </c>
      <c r="K213" s="36">
        <f t="shared" si="33"/>
        <v>1.2706356172871378</v>
      </c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7"/>
      <c r="BQ213" s="167"/>
      <c r="BR213" s="167"/>
      <c r="BS213" s="167"/>
      <c r="BT213" s="167"/>
      <c r="BU213" s="167"/>
      <c r="BV213" s="167"/>
      <c r="BW213" s="167"/>
      <c r="BX213" s="167"/>
      <c r="BY213" s="167"/>
      <c r="BZ213" s="167"/>
      <c r="CA213" s="167"/>
      <c r="CB213" s="167"/>
      <c r="CC213" s="167"/>
      <c r="CD213" s="167"/>
      <c r="CE213" s="167"/>
      <c r="CF213" s="167"/>
      <c r="CG213" s="167"/>
      <c r="CH213" s="167"/>
      <c r="CI213" s="167"/>
      <c r="CJ213" s="167"/>
      <c r="CK213" s="167"/>
      <c r="CL213" s="167"/>
      <c r="CM213" s="167"/>
      <c r="CN213" s="167"/>
      <c r="CO213" s="167"/>
      <c r="CP213" s="167"/>
      <c r="CQ213" s="167"/>
      <c r="CR213" s="167"/>
      <c r="CS213" s="167"/>
      <c r="CT213" s="167"/>
      <c r="CU213" s="167"/>
      <c r="CV213" s="167"/>
      <c r="CW213" s="167"/>
      <c r="CX213" s="167"/>
      <c r="CY213" s="167"/>
      <c r="CZ213" s="167"/>
      <c r="DA213" s="167"/>
      <c r="DB213" s="167"/>
      <c r="DC213" s="167"/>
      <c r="DD213" s="167"/>
      <c r="DE213" s="167"/>
      <c r="DF213" s="167"/>
      <c r="DG213" s="167"/>
      <c r="DH213" s="167"/>
      <c r="DI213" s="167"/>
      <c r="DJ213" s="167"/>
      <c r="DK213" s="167"/>
      <c r="DL213" s="167"/>
      <c r="DM213" s="167"/>
      <c r="DN213" s="167"/>
      <c r="DO213" s="167"/>
    </row>
    <row r="214" spans="1:119" s="5" customFormat="1" ht="13.5" thickBot="1">
      <c r="A214" s="44"/>
      <c r="B214" s="58"/>
      <c r="C214" s="51" t="s">
        <v>123</v>
      </c>
      <c r="D214" s="41">
        <v>4300</v>
      </c>
      <c r="E214" s="524"/>
      <c r="F214" s="524"/>
      <c r="G214" s="524"/>
      <c r="H214" s="524"/>
      <c r="I214" s="524"/>
      <c r="J214" s="524"/>
      <c r="K214" s="36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</row>
    <row r="215" spans="1:119" s="5" customFormat="1" ht="13.5" thickBot="1">
      <c r="A215" s="44"/>
      <c r="B215" s="58"/>
      <c r="C215" s="51" t="s">
        <v>86</v>
      </c>
      <c r="D215" s="41">
        <v>4440</v>
      </c>
      <c r="E215" s="524">
        <f>IF('Załącznik Nr 2 - wydatki'!E388&gt;0,'Załącznik Nr 2 - wydatki'!E388,"")</f>
        <v>193670</v>
      </c>
      <c r="F215" s="524">
        <f>IF('Załącznik Nr 2 - wydatki'!F388&gt;0,'Załącznik Nr 2 - wydatki'!F388,"")</f>
        <v>246084</v>
      </c>
      <c r="G215" s="524">
        <f>IF('Załącznik Nr 2 - wydatki'!G388&gt;0,'Załącznik Nr 2 - wydatki'!G388,"")</f>
        <v>246084</v>
      </c>
      <c r="H215" s="524">
        <f>IF('Załącznik Nr 2 - wydatki'!H388&gt;0,'Załącznik Nr 2 - wydatki'!H388,"")</f>
      </c>
      <c r="I215" s="524">
        <f>IF('Załącznik Nr 2 - wydatki'!I388&gt;0,'Załącznik Nr 2 - wydatki'!I388,"")</f>
        <v>246084</v>
      </c>
      <c r="J215" s="524">
        <f>IF('Załącznik Nr 2 - wydatki'!J388&gt;0,'Załącznik Nr 2 - wydatki'!J388,"")</f>
      </c>
      <c r="K215" s="36">
        <f t="shared" si="33"/>
        <v>1.2706356172871378</v>
      </c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</row>
    <row r="216" spans="1:119" s="5" customFormat="1" ht="13.5" thickBot="1">
      <c r="A216" s="87">
        <v>803</v>
      </c>
      <c r="B216" s="174"/>
      <c r="C216" s="287" t="s">
        <v>308</v>
      </c>
      <c r="D216" s="87"/>
      <c r="E216" s="531">
        <f aca="true" t="shared" si="38" ref="E216:J216">SUM(E217+E224)</f>
        <v>249827</v>
      </c>
      <c r="F216" s="531">
        <f t="shared" si="38"/>
        <v>1032291</v>
      </c>
      <c r="G216" s="531">
        <f t="shared" si="38"/>
        <v>32291</v>
      </c>
      <c r="H216" s="531">
        <f t="shared" si="38"/>
        <v>32291</v>
      </c>
      <c r="I216" s="531">
        <f t="shared" si="38"/>
        <v>0</v>
      </c>
      <c r="J216" s="531">
        <f t="shared" si="38"/>
        <v>0</v>
      </c>
      <c r="K216" s="36">
        <f t="shared" si="33"/>
        <v>0.1292534433828209</v>
      </c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</row>
    <row r="217" spans="1:119" s="5" customFormat="1" ht="13.5" thickBot="1">
      <c r="A217" s="44"/>
      <c r="B217" s="65" t="s">
        <v>309</v>
      </c>
      <c r="C217" s="96" t="s">
        <v>310</v>
      </c>
      <c r="D217" s="47"/>
      <c r="E217" s="532">
        <f aca="true" t="shared" si="39" ref="E217:J217">SUM(E218:E223)</f>
        <v>49827</v>
      </c>
      <c r="F217" s="532">
        <f t="shared" si="39"/>
        <v>32291</v>
      </c>
      <c r="G217" s="532">
        <f t="shared" si="39"/>
        <v>32291</v>
      </c>
      <c r="H217" s="532">
        <f t="shared" si="39"/>
        <v>32291</v>
      </c>
      <c r="I217" s="532">
        <f t="shared" si="39"/>
        <v>0</v>
      </c>
      <c r="J217" s="532">
        <f t="shared" si="39"/>
        <v>0</v>
      </c>
      <c r="K217" s="36">
        <f t="shared" si="33"/>
        <v>0.6480622955425773</v>
      </c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</row>
    <row r="218" spans="1:119" s="5" customFormat="1" ht="13.5" thickBot="1">
      <c r="A218" s="44"/>
      <c r="B218" s="58"/>
      <c r="C218" s="236" t="s">
        <v>311</v>
      </c>
      <c r="D218" s="44">
        <v>3218</v>
      </c>
      <c r="E218" s="524">
        <f>IF('Załącznik Nr 2 - wydatki'!E397&gt;0,'Załącznik Nr 2 - wydatki'!E397,"")</f>
        <v>37265</v>
      </c>
      <c r="F218" s="524">
        <f>IF('Załącznik Nr 2 - wydatki'!F397&gt;0,'Załącznik Nr 2 - wydatki'!F397,"")</f>
        <v>23691</v>
      </c>
      <c r="G218" s="524">
        <f>IF('Załącznik Nr 2 - wydatki'!G397&gt;0,'Załącznik Nr 2 - wydatki'!G397,"")</f>
        <v>23691</v>
      </c>
      <c r="H218" s="524">
        <f>IF('Załącznik Nr 2 - wydatki'!H397&gt;0,'Załącznik Nr 2 - wydatki'!H397,"")</f>
        <v>23691</v>
      </c>
      <c r="I218" s="524">
        <f>IF('Załącznik Nr 2 - wydatki'!I397&gt;0,'Załącznik Nr 2 - wydatki'!I397,"")</f>
      </c>
      <c r="J218" s="524">
        <f>IF('Załącznik Nr 2 - wydatki'!J397&gt;0,'Załącznik Nr 2 - wydatki'!J397,"")</f>
      </c>
      <c r="K218" s="36">
        <f t="shared" si="33"/>
        <v>0.6357439957064269</v>
      </c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</row>
    <row r="219" spans="1:119" s="5" customFormat="1" ht="13.5" thickBot="1">
      <c r="A219" s="44"/>
      <c r="B219" s="58"/>
      <c r="C219" s="97" t="s">
        <v>330</v>
      </c>
      <c r="D219" s="41">
        <v>3219</v>
      </c>
      <c r="E219" s="524">
        <f>IF('Załącznik Nr 2 - wydatki'!E398&gt;0,'Załącznik Nr 2 - wydatki'!E398,"")</f>
        <v>12422</v>
      </c>
      <c r="F219" s="524">
        <f>IF('Załącznik Nr 2 - wydatki'!F398&gt;0,'Załącznik Nr 2 - wydatki'!F398,"")</f>
        <v>7900</v>
      </c>
      <c r="G219" s="524">
        <f>IF('Załącznik Nr 2 - wydatki'!G398&gt;0,'Załącznik Nr 2 - wydatki'!G398,"")</f>
        <v>7900</v>
      </c>
      <c r="H219" s="524">
        <f>IF('Załącznik Nr 2 - wydatki'!H398&gt;0,'Załącznik Nr 2 - wydatki'!H398,"")</f>
        <v>7900</v>
      </c>
      <c r="I219" s="524">
        <f>IF('Załącznik Nr 2 - wydatki'!I398&gt;0,'Załącznik Nr 2 - wydatki'!I398,"")</f>
      </c>
      <c r="J219" s="524">
        <f>IF('Załącznik Nr 2 - wydatki'!J398&gt;0,'Załącznik Nr 2 - wydatki'!J398,"")</f>
      </c>
      <c r="K219" s="36">
        <f t="shared" si="33"/>
        <v>0.6359684430848495</v>
      </c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</row>
    <row r="220" spans="1:119" s="5" customFormat="1" ht="13.5" thickBot="1">
      <c r="A220" s="45"/>
      <c r="B220" s="63"/>
      <c r="C220" s="155" t="s">
        <v>117</v>
      </c>
      <c r="D220" s="46">
        <v>4219</v>
      </c>
      <c r="E220" s="395">
        <f>IF('Załącznik Nr 2 - wydatki'!E399&gt;0,'Załącznik Nr 2 - wydatki'!E399,"")</f>
        <v>35</v>
      </c>
      <c r="F220" s="395">
        <f>IF('Załącznik Nr 2 - wydatki'!F399&gt;0,'Załącznik Nr 2 - wydatki'!F399,"")</f>
      </c>
      <c r="G220" s="395">
        <f>IF('Załącznik Nr 2 - wydatki'!G399&gt;0,'Załącznik Nr 2 - wydatki'!G399,"")</f>
      </c>
      <c r="H220" s="395">
        <f>IF('Załącznik Nr 2 - wydatki'!H399&gt;0,'Załącznik Nr 2 - wydatki'!H399,"")</f>
      </c>
      <c r="I220" s="395">
        <f>IF('Załącznik Nr 2 - wydatki'!I399&gt;0,'Załącznik Nr 2 - wydatki'!I399,"")</f>
      </c>
      <c r="J220" s="395">
        <f>IF('Załącznik Nr 2 - wydatki'!J399&gt;0,'Załącznik Nr 2 - wydatki'!J399,"")</f>
      </c>
      <c r="K220" s="36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</row>
    <row r="221" spans="1:119" s="5" customFormat="1" ht="13.5" thickBot="1">
      <c r="A221" s="122"/>
      <c r="B221" s="220"/>
      <c r="C221" s="297" t="s">
        <v>117</v>
      </c>
      <c r="D221" s="82">
        <v>4218</v>
      </c>
      <c r="E221" s="533">
        <f>IF('Załącznik Nr 2 - wydatki'!E400&gt;0,'Załącznik Nr 2 - wydatki'!E400,"")</f>
        <v>105</v>
      </c>
      <c r="F221" s="533">
        <f>IF('Załącznik Nr 2 - wydatki'!F400&gt;0,'Załącznik Nr 2 - wydatki'!F400,"")</f>
      </c>
      <c r="G221" s="533">
        <f>IF('Załącznik Nr 2 - wydatki'!G400&gt;0,'Załącznik Nr 2 - wydatki'!G400,"")</f>
      </c>
      <c r="H221" s="533">
        <f>IF('Załącznik Nr 2 - wydatki'!H400&gt;0,'Załącznik Nr 2 - wydatki'!H400,"")</f>
      </c>
      <c r="I221" s="533">
        <f>IF('Załącznik Nr 2 - wydatki'!I400&gt;0,'Załącznik Nr 2 - wydatki'!I400,"")</f>
      </c>
      <c r="J221" s="533">
        <f>IF('Załącznik Nr 2 - wydatki'!J400&gt;0,'Załącznik Nr 2 - wydatki'!J400,"")</f>
      </c>
      <c r="K221" s="36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</row>
    <row r="222" spans="1:119" s="5" customFormat="1" ht="13.5" thickBot="1">
      <c r="A222" s="44"/>
      <c r="B222" s="58"/>
      <c r="C222" s="97" t="s">
        <v>83</v>
      </c>
      <c r="D222" s="145">
        <v>4308</v>
      </c>
      <c r="E222" s="346">
        <f>IF('Załącznik Nr 2 - wydatki'!E401&gt;0,'Załącznik Nr 2 - wydatki'!E401,"")</f>
      </c>
      <c r="F222" s="346">
        <f>IF('Załącznik Nr 2 - wydatki'!F401&gt;0,'Załącznik Nr 2 - wydatki'!F401,"")</f>
        <v>525</v>
      </c>
      <c r="G222" s="346">
        <f>IF('Załącznik Nr 2 - wydatki'!G401&gt;0,'Załącznik Nr 2 - wydatki'!G401,"")</f>
        <v>525</v>
      </c>
      <c r="H222" s="346">
        <f>IF('Załącznik Nr 2 - wydatki'!H401&gt;0,'Załącznik Nr 2 - wydatki'!H401,"")</f>
        <v>525</v>
      </c>
      <c r="I222" s="346">
        <f>IF('Załącznik Nr 2 - wydatki'!I401&gt;0,'Załącznik Nr 2 - wydatki'!I401,"")</f>
      </c>
      <c r="J222" s="346">
        <f>IF('Załącznik Nr 2 - wydatki'!J401&gt;0,'Załącznik Nr 2 - wydatki'!J401,"")</f>
      </c>
      <c r="K222" s="36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</row>
    <row r="223" spans="1:119" s="5" customFormat="1" ht="13.5" thickBot="1">
      <c r="A223" s="44"/>
      <c r="B223" s="58"/>
      <c r="C223" s="236" t="s">
        <v>83</v>
      </c>
      <c r="D223" s="80">
        <v>4309</v>
      </c>
      <c r="E223" s="336">
        <f>IF('Załącznik Nr 2 - wydatki'!E402&gt;0,'Załącznik Nr 2 - wydatki'!E402,"")</f>
      </c>
      <c r="F223" s="336">
        <f>IF('Załącznik Nr 2 - wydatki'!F402&gt;0,'Załącznik Nr 2 - wydatki'!F402,"")</f>
        <v>175</v>
      </c>
      <c r="G223" s="336">
        <f>IF('Załącznik Nr 2 - wydatki'!G402&gt;0,'Załącznik Nr 2 - wydatki'!G402,"")</f>
        <v>175</v>
      </c>
      <c r="H223" s="336">
        <f>IF('Załącznik Nr 2 - wydatki'!H402&gt;0,'Załącznik Nr 2 - wydatki'!H402,"")</f>
        <v>175</v>
      </c>
      <c r="I223" s="336">
        <f>IF('Załącznik Nr 2 - wydatki'!I402&gt;0,'Załącznik Nr 2 - wydatki'!I402,"")</f>
      </c>
      <c r="J223" s="336">
        <f>IF('Załącznik Nr 2 - wydatki'!J402&gt;0,'Załącznik Nr 2 - wydatki'!J402,"")</f>
      </c>
      <c r="K223" s="36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</row>
    <row r="224" spans="1:119" s="5" customFormat="1" ht="13.5" thickBot="1">
      <c r="A224" s="44"/>
      <c r="B224" s="279" t="s">
        <v>405</v>
      </c>
      <c r="C224" s="94" t="s">
        <v>90</v>
      </c>
      <c r="D224" s="138"/>
      <c r="E224" s="511">
        <f aca="true" t="shared" si="40" ref="E224:J224">SUM(E225)</f>
        <v>200000</v>
      </c>
      <c r="F224" s="511">
        <f t="shared" si="40"/>
        <v>1000000</v>
      </c>
      <c r="G224" s="511">
        <f t="shared" si="40"/>
        <v>0</v>
      </c>
      <c r="H224" s="511">
        <f t="shared" si="40"/>
        <v>0</v>
      </c>
      <c r="I224" s="511">
        <f t="shared" si="40"/>
        <v>0</v>
      </c>
      <c r="J224" s="511">
        <f t="shared" si="40"/>
        <v>0</v>
      </c>
      <c r="K224" s="36">
        <f t="shared" si="33"/>
        <v>0</v>
      </c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</row>
    <row r="225" spans="1:119" s="5" customFormat="1" ht="24.75" thickBot="1">
      <c r="A225" s="44"/>
      <c r="B225" s="58"/>
      <c r="C225" s="236" t="s">
        <v>406</v>
      </c>
      <c r="D225" s="80">
        <v>2800</v>
      </c>
      <c r="E225" s="346">
        <f>IF('Załącznik Nr 2 - wydatki'!E404&gt;0,'Załącznik Nr 2 - wydatki'!E404,"")</f>
        <v>200000</v>
      </c>
      <c r="F225" s="346">
        <f>IF('Załącznik Nr 2 - wydatki'!F404&gt;0,'Załącznik Nr 2 - wydatki'!F404,"")</f>
        <v>1000000</v>
      </c>
      <c r="G225" s="346">
        <f>IF('Załącznik Nr 2 - wydatki'!G404&gt;0,'Załącznik Nr 2 - wydatki'!G404,"")</f>
      </c>
      <c r="H225" s="346">
        <f>IF('Załącznik Nr 2 - wydatki'!H404&gt;0,'Załącznik Nr 2 - wydatki'!H404,"")</f>
      </c>
      <c r="I225" s="346">
        <f>IF('Załącznik Nr 2 - wydatki'!I404&gt;0,'Załącznik Nr 2 - wydatki'!I404,"")</f>
      </c>
      <c r="J225" s="346">
        <f>IF('Załącznik Nr 2 - wydatki'!J404&gt;0,'Załącznik Nr 2 - wydatki'!J404,"")</f>
      </c>
      <c r="K225" s="36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</row>
    <row r="226" spans="1:119" s="13" customFormat="1" ht="21.75" customHeight="1" thickBot="1">
      <c r="A226" s="120">
        <v>851</v>
      </c>
      <c r="B226" s="125"/>
      <c r="C226" s="156" t="s">
        <v>170</v>
      </c>
      <c r="D226" s="131"/>
      <c r="E226" s="505">
        <f aca="true" t="shared" si="41" ref="E226:J226">SUM(E227)</f>
        <v>29000</v>
      </c>
      <c r="F226" s="505">
        <f t="shared" si="41"/>
        <v>31000</v>
      </c>
      <c r="G226" s="505">
        <f t="shared" si="41"/>
        <v>31000</v>
      </c>
      <c r="H226" s="505">
        <f t="shared" si="41"/>
        <v>0</v>
      </c>
      <c r="I226" s="505">
        <f t="shared" si="41"/>
        <v>0</v>
      </c>
      <c r="J226" s="505">
        <f t="shared" si="41"/>
        <v>31000</v>
      </c>
      <c r="K226" s="36">
        <f t="shared" si="33"/>
        <v>1.0689655172413792</v>
      </c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69"/>
      <c r="CZ226" s="169"/>
      <c r="DA226" s="169"/>
      <c r="DB226" s="169"/>
      <c r="DC226" s="169"/>
      <c r="DD226" s="169"/>
      <c r="DE226" s="169"/>
      <c r="DF226" s="169"/>
      <c r="DG226" s="169"/>
      <c r="DH226" s="169"/>
      <c r="DI226" s="169"/>
      <c r="DJ226" s="169"/>
      <c r="DK226" s="169"/>
      <c r="DL226" s="169"/>
      <c r="DM226" s="169"/>
      <c r="DN226" s="169"/>
      <c r="DO226" s="169"/>
    </row>
    <row r="227" spans="1:119" s="10" customFormat="1" ht="36.75" thickBot="1">
      <c r="A227" s="90"/>
      <c r="B227" s="72">
        <v>85156</v>
      </c>
      <c r="C227" s="98" t="s">
        <v>346</v>
      </c>
      <c r="D227" s="140"/>
      <c r="E227" s="519">
        <f>IF(SUM(E228:E228)&gt;0,SUM(E228:E228),"")</f>
        <v>29000</v>
      </c>
      <c r="F227" s="519">
        <f>SUM(F229:F230)</f>
        <v>31000</v>
      </c>
      <c r="G227" s="519">
        <f>SUM(G229:G230)</f>
        <v>31000</v>
      </c>
      <c r="H227" s="519">
        <f>SUM(H229:H230)</f>
        <v>0</v>
      </c>
      <c r="I227" s="519">
        <f>SUM(I229:I230)</f>
        <v>0</v>
      </c>
      <c r="J227" s="519">
        <f>SUM(J229:J230)</f>
        <v>31000</v>
      </c>
      <c r="K227" s="36">
        <f t="shared" si="33"/>
        <v>1.0689655172413792</v>
      </c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0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  <c r="BR227" s="170"/>
      <c r="BS227" s="170"/>
      <c r="BT227" s="170"/>
      <c r="BU227" s="170"/>
      <c r="BV227" s="170"/>
      <c r="BW227" s="170"/>
      <c r="BX227" s="170"/>
      <c r="BY227" s="170"/>
      <c r="BZ227" s="170"/>
      <c r="CA227" s="170"/>
      <c r="CB227" s="170"/>
      <c r="CC227" s="170"/>
      <c r="CD227" s="170"/>
      <c r="CE227" s="170"/>
      <c r="CF227" s="170"/>
      <c r="CG227" s="170"/>
      <c r="CH227" s="170"/>
      <c r="CI227" s="170"/>
      <c r="CJ227" s="170"/>
      <c r="CK227" s="170"/>
      <c r="CL227" s="170"/>
      <c r="CM227" s="170"/>
      <c r="CN227" s="170"/>
      <c r="CO227" s="170"/>
      <c r="CP227" s="170"/>
      <c r="CQ227" s="170"/>
      <c r="CR227" s="170"/>
      <c r="CS227" s="170"/>
      <c r="CT227" s="170"/>
      <c r="CU227" s="170"/>
      <c r="CV227" s="170"/>
      <c r="CW227" s="170"/>
      <c r="CX227" s="170"/>
      <c r="CY227" s="170"/>
      <c r="CZ227" s="170"/>
      <c r="DA227" s="170"/>
      <c r="DB227" s="170"/>
      <c r="DC227" s="170"/>
      <c r="DD227" s="170"/>
      <c r="DE227" s="170"/>
      <c r="DF227" s="170"/>
      <c r="DG227" s="170"/>
      <c r="DH227" s="170"/>
      <c r="DI227" s="170"/>
      <c r="DJ227" s="170"/>
      <c r="DK227" s="170"/>
      <c r="DL227" s="170"/>
      <c r="DM227" s="170"/>
      <c r="DN227" s="170"/>
      <c r="DO227" s="170"/>
    </row>
    <row r="228" spans="1:119" s="5" customFormat="1" ht="13.5" thickBot="1">
      <c r="A228" s="44"/>
      <c r="B228" s="58"/>
      <c r="C228" s="51" t="s">
        <v>172</v>
      </c>
      <c r="D228" s="42">
        <v>4130</v>
      </c>
      <c r="E228" s="534">
        <f aca="true" t="shared" si="42" ref="E228:J228">IF(SUM(E229:E230)&gt;0,SUM(E229:E230),"")</f>
        <v>29000</v>
      </c>
      <c r="F228" s="534">
        <f t="shared" si="42"/>
        <v>31000</v>
      </c>
      <c r="G228" s="534">
        <f t="shared" si="42"/>
        <v>31000</v>
      </c>
      <c r="H228" s="534">
        <f t="shared" si="42"/>
      </c>
      <c r="I228" s="534">
        <f t="shared" si="42"/>
      </c>
      <c r="J228" s="534">
        <f t="shared" si="42"/>
        <v>31000</v>
      </c>
      <c r="K228" s="36">
        <f t="shared" si="33"/>
        <v>1.0689655172413792</v>
      </c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</row>
    <row r="229" spans="1:119" s="5" customFormat="1" ht="13.5" thickBot="1">
      <c r="A229" s="44"/>
      <c r="B229" s="58"/>
      <c r="C229" s="112" t="s">
        <v>256</v>
      </c>
      <c r="D229" s="44"/>
      <c r="E229" s="524">
        <f>IF('Załącznik Nr 2 - wydatki'!E418&gt;0,'Załącznik Nr 2 - wydatki'!E418,"")</f>
        <v>27000</v>
      </c>
      <c r="F229" s="524">
        <f>IF('Załącznik Nr 2 - wydatki'!F418&gt;0,'Załącznik Nr 2 - wydatki'!F418,"")</f>
        <v>28000</v>
      </c>
      <c r="G229" s="524">
        <f>IF('Załącznik Nr 2 - wydatki'!G418&gt;0,'Załącznik Nr 2 - wydatki'!G418,"")</f>
        <v>28000</v>
      </c>
      <c r="H229" s="524">
        <f>IF('Załącznik Nr 2 - wydatki'!H418&gt;0,'Załącznik Nr 2 - wydatki'!H418,"")</f>
      </c>
      <c r="I229" s="524">
        <f>IF('Załącznik Nr 2 - wydatki'!I418&gt;0,'Załącznik Nr 2 - wydatki'!I418,"")</f>
      </c>
      <c r="J229" s="524">
        <f>IF('Załącznik Nr 2 - wydatki'!J418&gt;0,'Załącznik Nr 2 - wydatki'!J418,"")</f>
        <v>28000</v>
      </c>
      <c r="K229" s="36">
        <f t="shared" si="33"/>
        <v>1.037037037037037</v>
      </c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</row>
    <row r="230" spans="1:119" s="5" customFormat="1" ht="13.5" thickBot="1">
      <c r="A230" s="43"/>
      <c r="B230" s="61"/>
      <c r="C230" s="116" t="s">
        <v>257</v>
      </c>
      <c r="D230" s="43"/>
      <c r="E230" s="524">
        <f>IF('Załącznik Nr 2 - wydatki'!E419&gt;0,'Załącznik Nr 2 - wydatki'!E419,"")</f>
        <v>2000</v>
      </c>
      <c r="F230" s="524">
        <f>IF('Załącznik Nr 2 - wydatki'!F419&gt;0,'Załącznik Nr 2 - wydatki'!F419,"")</f>
        <v>3000</v>
      </c>
      <c r="G230" s="524">
        <f>IF('Załącznik Nr 2 - wydatki'!G419&gt;0,'Załącznik Nr 2 - wydatki'!G419,"")</f>
        <v>3000</v>
      </c>
      <c r="H230" s="524">
        <f>IF('Załącznik Nr 2 - wydatki'!H419&gt;0,'Załącznik Nr 2 - wydatki'!H419,"")</f>
      </c>
      <c r="I230" s="524">
        <f>IF('Załącznik Nr 2 - wydatki'!I419&gt;0,'Załącznik Nr 2 - wydatki'!I419,"")</f>
      </c>
      <c r="J230" s="524">
        <f>IF('Załącznik Nr 2 - wydatki'!J419&gt;0,'Załącznik Nr 2 - wydatki'!J419,"")</f>
        <v>3000</v>
      </c>
      <c r="K230" s="36">
        <f t="shared" si="33"/>
        <v>1.5</v>
      </c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</row>
    <row r="231" spans="1:119" s="13" customFormat="1" ht="22.5" customHeight="1" thickBot="1">
      <c r="A231" s="120">
        <v>852</v>
      </c>
      <c r="B231" s="125"/>
      <c r="C231" s="156" t="s">
        <v>352</v>
      </c>
      <c r="D231" s="131"/>
      <c r="E231" s="505">
        <f aca="true" t="shared" si="43" ref="E231:J231">SUM(E232+E255+E272+E284+E291+E309+E326+E328)</f>
        <v>6214743</v>
      </c>
      <c r="F231" s="505">
        <f t="shared" si="43"/>
        <v>6623521</v>
      </c>
      <c r="G231" s="505">
        <f t="shared" si="43"/>
        <v>6403741</v>
      </c>
      <c r="H231" s="505">
        <f t="shared" si="43"/>
        <v>5947391</v>
      </c>
      <c r="I231" s="505">
        <f t="shared" si="43"/>
        <v>415350</v>
      </c>
      <c r="J231" s="505">
        <f t="shared" si="43"/>
        <v>41000</v>
      </c>
      <c r="K231" s="36">
        <f t="shared" si="33"/>
        <v>1.0304112334170537</v>
      </c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69"/>
      <c r="CZ231" s="169"/>
      <c r="DA231" s="169"/>
      <c r="DB231" s="169"/>
      <c r="DC231" s="169"/>
      <c r="DD231" s="169"/>
      <c r="DE231" s="169"/>
      <c r="DF231" s="169"/>
      <c r="DG231" s="169"/>
      <c r="DH231" s="169"/>
      <c r="DI231" s="169"/>
      <c r="DJ231" s="169"/>
      <c r="DK231" s="169"/>
      <c r="DL231" s="169"/>
      <c r="DM231" s="169"/>
      <c r="DN231" s="169"/>
      <c r="DO231" s="169"/>
    </row>
    <row r="232" spans="1:119" s="9" customFormat="1" ht="21.75" customHeight="1" thickBot="1">
      <c r="A232" s="79"/>
      <c r="B232" s="60" t="s">
        <v>353</v>
      </c>
      <c r="C232" s="107" t="s">
        <v>173</v>
      </c>
      <c r="D232" s="132"/>
      <c r="E232" s="504">
        <f aca="true" t="shared" si="44" ref="E232:J232">SUM(E233:E254)-E252</f>
        <v>1744611</v>
      </c>
      <c r="F232" s="504">
        <f t="shared" si="44"/>
        <v>2135657</v>
      </c>
      <c r="G232" s="504">
        <f t="shared" si="44"/>
        <v>2084877</v>
      </c>
      <c r="H232" s="504">
        <f t="shared" si="44"/>
        <v>1929027</v>
      </c>
      <c r="I232" s="504">
        <f t="shared" si="44"/>
        <v>155850</v>
      </c>
      <c r="J232" s="504">
        <f t="shared" si="44"/>
        <v>0</v>
      </c>
      <c r="K232" s="36">
        <f t="shared" si="33"/>
        <v>1.195038320863505</v>
      </c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  <c r="DE232" s="167"/>
      <c r="DF232" s="167"/>
      <c r="DG232" s="167"/>
      <c r="DH232" s="167"/>
      <c r="DI232" s="167"/>
      <c r="DJ232" s="167"/>
      <c r="DK232" s="167"/>
      <c r="DL232" s="167"/>
      <c r="DM232" s="167"/>
      <c r="DN232" s="167"/>
      <c r="DO232" s="167"/>
    </row>
    <row r="233" spans="1:119" s="5" customFormat="1" ht="15" customHeight="1" thickBot="1">
      <c r="A233" s="44"/>
      <c r="B233" s="58"/>
      <c r="C233" s="97" t="s">
        <v>13</v>
      </c>
      <c r="D233" s="41">
        <v>3020</v>
      </c>
      <c r="E233" s="524">
        <f>IF('Załącznik Nr 2 - wydatki'!E424&gt;0,'Załącznik Nr 2 - wydatki'!E424,"")</f>
        <v>1500</v>
      </c>
      <c r="F233" s="524">
        <f>IF('Załącznik Nr 2 - wydatki'!F424&gt;0,'Załącznik Nr 2 - wydatki'!F424,"")</f>
        <v>1600</v>
      </c>
      <c r="G233" s="524">
        <f>IF('Załącznik Nr 2 - wydatki'!G424&gt;0,'Załącznik Nr 2 - wydatki'!G424,"")</f>
        <v>1600</v>
      </c>
      <c r="H233" s="524">
        <f>IF('Załącznik Nr 2 - wydatki'!H424&gt;0,'Załącznik Nr 2 - wydatki'!H424,"")</f>
        <v>1600</v>
      </c>
      <c r="I233" s="524">
        <f>IF('Załącznik Nr 2 - wydatki'!I424&gt;0,'Załącznik Nr 2 - wydatki'!I424,"")</f>
      </c>
      <c r="J233" s="524">
        <f>IF('Załącznik Nr 2 - wydatki'!J424&gt;0,'Załącznik Nr 2 - wydatki'!J424,"")</f>
      </c>
      <c r="K233" s="36">
        <f t="shared" si="33"/>
        <v>1.0666666666666667</v>
      </c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</row>
    <row r="234" spans="1:119" s="6" customFormat="1" ht="13.5" thickBot="1">
      <c r="A234" s="85"/>
      <c r="B234" s="68"/>
      <c r="C234" s="241" t="s">
        <v>242</v>
      </c>
      <c r="D234" s="136">
        <v>3110</v>
      </c>
      <c r="E234" s="524">
        <f>IF('Załącznik Nr 2 - wydatki'!E425&gt;0,'Załącznik Nr 2 - wydatki'!E425,"")</f>
        <v>99450</v>
      </c>
      <c r="F234" s="524">
        <f>IF('Załącznik Nr 2 - wydatki'!F425&gt;0,'Załącznik Nr 2 - wydatki'!F425,"")</f>
        <v>100280</v>
      </c>
      <c r="G234" s="524">
        <f>IF('Załącznik Nr 2 - wydatki'!G425&gt;0,'Załącznik Nr 2 - wydatki'!G425,"")</f>
        <v>100280</v>
      </c>
      <c r="H234" s="524">
        <f>IF('Załącznik Nr 2 - wydatki'!H425&gt;0,'Załącznik Nr 2 - wydatki'!H425,"")</f>
        <v>100280</v>
      </c>
      <c r="I234" s="524">
        <f>IF('Załącznik Nr 2 - wydatki'!I425&gt;0,'Załącznik Nr 2 - wydatki'!I425,"")</f>
      </c>
      <c r="J234" s="524">
        <f>IF('Załącznik Nr 2 - wydatki'!J425&gt;0,'Załącznik Nr 2 - wydatki'!J425,"")</f>
      </c>
      <c r="K234" s="36">
        <f t="shared" si="33"/>
        <v>1.0083459024635495</v>
      </c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1"/>
      <c r="CN234" s="171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  <c r="DJ234" s="171"/>
      <c r="DK234" s="171"/>
      <c r="DL234" s="171"/>
      <c r="DM234" s="171"/>
      <c r="DN234" s="171"/>
      <c r="DO234" s="171"/>
    </row>
    <row r="235" spans="1:119" s="5" customFormat="1" ht="13.5" customHeight="1" thickBot="1">
      <c r="A235" s="44"/>
      <c r="B235" s="58"/>
      <c r="C235" s="51" t="s">
        <v>77</v>
      </c>
      <c r="D235" s="41">
        <v>4010</v>
      </c>
      <c r="E235" s="524">
        <f>IF('Załącznik Nr 2 - wydatki'!E426&gt;0,'Załącznik Nr 2 - wydatki'!E426,"")</f>
        <v>772590</v>
      </c>
      <c r="F235" s="524">
        <f>IF('Załącznik Nr 2 - wydatki'!F426&gt;0,'Załącznik Nr 2 - wydatki'!F426,"")</f>
        <v>856970</v>
      </c>
      <c r="G235" s="524">
        <f>IF('Załącznik Nr 2 - wydatki'!G426&gt;0,'Załącznik Nr 2 - wydatki'!G426,"")</f>
        <v>816420</v>
      </c>
      <c r="H235" s="524">
        <f>IF('Załącznik Nr 2 - wydatki'!H426&gt;0,'Załącznik Nr 2 - wydatki'!H426,"")</f>
        <v>816420</v>
      </c>
      <c r="I235" s="524">
        <f>IF('Załącznik Nr 2 - wydatki'!I426&gt;0,'Załącznik Nr 2 - wydatki'!I426,"")</f>
      </c>
      <c r="J235" s="524">
        <f>IF('Załącznik Nr 2 - wydatki'!J426&gt;0,'Załącznik Nr 2 - wydatki'!J426,"")</f>
      </c>
      <c r="K235" s="36">
        <f t="shared" si="33"/>
        <v>1.0567312546111132</v>
      </c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</row>
    <row r="236" spans="1:119" s="5" customFormat="1" ht="13.5" customHeight="1" thickBot="1">
      <c r="A236" s="44"/>
      <c r="B236" s="58"/>
      <c r="C236" s="51" t="s">
        <v>78</v>
      </c>
      <c r="D236" s="41">
        <v>4040</v>
      </c>
      <c r="E236" s="524">
        <f>IF('Załącznik Nr 2 - wydatki'!E427&gt;0,'Załącznik Nr 2 - wydatki'!E427,"")</f>
        <v>62200</v>
      </c>
      <c r="F236" s="524">
        <f>IF('Załącznik Nr 2 - wydatki'!F427&gt;0,'Załącznik Nr 2 - wydatki'!F427,"")</f>
        <v>62200</v>
      </c>
      <c r="G236" s="524">
        <f>IF('Załącznik Nr 2 - wydatki'!G427&gt;0,'Załącznik Nr 2 - wydatki'!G427,"")</f>
        <v>62200</v>
      </c>
      <c r="H236" s="524">
        <f>IF('Załącznik Nr 2 - wydatki'!H427&gt;0,'Załącznik Nr 2 - wydatki'!H427,"")</f>
        <v>62200</v>
      </c>
      <c r="I236" s="524">
        <f>IF('Załącznik Nr 2 - wydatki'!I427&gt;0,'Załącznik Nr 2 - wydatki'!I427,"")</f>
      </c>
      <c r="J236" s="524">
        <f>IF('Załącznik Nr 2 - wydatki'!J427&gt;0,'Załącznik Nr 2 - wydatki'!J427,"")</f>
      </c>
      <c r="K236" s="36">
        <f t="shared" si="33"/>
        <v>1</v>
      </c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</row>
    <row r="237" spans="1:119" s="5" customFormat="1" ht="13.5" customHeight="1" thickBot="1">
      <c r="A237" s="44"/>
      <c r="B237" s="58"/>
      <c r="C237" s="115" t="s">
        <v>79</v>
      </c>
      <c r="D237" s="41">
        <v>4110</v>
      </c>
      <c r="E237" s="524">
        <f>IF('Załącznik Nr 2 - wydatki'!E428&gt;0,'Załącznik Nr 2 - wydatki'!E428,"")</f>
        <v>148000</v>
      </c>
      <c r="F237" s="524">
        <f>IF('Załącznik Nr 2 - wydatki'!F428&gt;0,'Załącznik Nr 2 - wydatki'!F428,"")</f>
        <v>161590</v>
      </c>
      <c r="G237" s="524">
        <f>IF('Załącznik Nr 2 - wydatki'!G428&gt;0,'Załącznik Nr 2 - wydatki'!G428,"")</f>
        <v>154460</v>
      </c>
      <c r="H237" s="524">
        <f>IF('Załącznik Nr 2 - wydatki'!H428&gt;0,'Załącznik Nr 2 - wydatki'!H428,"")</f>
        <v>154460</v>
      </c>
      <c r="I237" s="524">
        <f>IF('Załącznik Nr 2 - wydatki'!I428&gt;0,'Załącznik Nr 2 - wydatki'!I428,"")</f>
      </c>
      <c r="J237" s="524">
        <f>IF('Załącznik Nr 2 - wydatki'!J428&gt;0,'Załącznik Nr 2 - wydatki'!J428,"")</f>
      </c>
      <c r="K237" s="36">
        <f t="shared" si="33"/>
        <v>1.0436486486486487</v>
      </c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</row>
    <row r="238" spans="1:119" s="5" customFormat="1" ht="15.75" customHeight="1" thickBot="1">
      <c r="A238" s="44"/>
      <c r="B238" s="58"/>
      <c r="C238" s="51" t="s">
        <v>137</v>
      </c>
      <c r="D238" s="41">
        <v>4120</v>
      </c>
      <c r="E238" s="524">
        <f>IF('Załącznik Nr 2 - wydatki'!E429&gt;0,'Załącznik Nr 2 - wydatki'!E429,"")</f>
        <v>20440</v>
      </c>
      <c r="F238" s="524">
        <f>IF('Załącznik Nr 2 - wydatki'!F429&gt;0,'Załącznik Nr 2 - wydatki'!F429,"")</f>
        <v>22520</v>
      </c>
      <c r="G238" s="524">
        <f>IF('Załącznik Nr 2 - wydatki'!G429&gt;0,'Załącznik Nr 2 - wydatki'!G429,"")</f>
        <v>21520</v>
      </c>
      <c r="H238" s="524">
        <f>IF('Załącznik Nr 2 - wydatki'!H429&gt;0,'Załącznik Nr 2 - wydatki'!H429,"")</f>
        <v>21520</v>
      </c>
      <c r="I238" s="524">
        <f>IF('Załącznik Nr 2 - wydatki'!I429&gt;0,'Załącznik Nr 2 - wydatki'!I429,"")</f>
      </c>
      <c r="J238" s="524">
        <f>IF('Załącznik Nr 2 - wydatki'!J429&gt;0,'Załącznik Nr 2 - wydatki'!J429,"")</f>
      </c>
      <c r="K238" s="36">
        <f t="shared" si="33"/>
        <v>1.0528375733855186</v>
      </c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</row>
    <row r="239" spans="1:119" s="5" customFormat="1" ht="15.75" customHeight="1" thickBot="1">
      <c r="A239" s="44"/>
      <c r="B239" s="58"/>
      <c r="C239" s="48" t="s">
        <v>117</v>
      </c>
      <c r="D239" s="41">
        <v>4210</v>
      </c>
      <c r="E239" s="524">
        <f>IF('Załącznik Nr 2 - wydatki'!E430&gt;0,'Załącznik Nr 2 - wydatki'!E430,"")</f>
        <v>168664</v>
      </c>
      <c r="F239" s="524">
        <f>IF('Załącznik Nr 2 - wydatki'!F430&gt;0,'Załącznik Nr 2 - wydatki'!F430,"")</f>
        <v>173800</v>
      </c>
      <c r="G239" s="524">
        <f>IF('Załącznik Nr 2 - wydatki'!G430&gt;0,'Załącznik Nr 2 - wydatki'!G430,"")</f>
        <v>173800</v>
      </c>
      <c r="H239" s="524">
        <f>IF('Załącznik Nr 2 - wydatki'!H430&gt;0,'Załącznik Nr 2 - wydatki'!H430,"")</f>
        <v>173800</v>
      </c>
      <c r="I239" s="524">
        <f>IF('Załącznik Nr 2 - wydatki'!I430&gt;0,'Załącznik Nr 2 - wydatki'!I430,"")</f>
      </c>
      <c r="J239" s="524">
        <f>IF('Załącznik Nr 2 - wydatki'!J430&gt;0,'Załącznik Nr 2 - wydatki'!J430,"")</f>
      </c>
      <c r="K239" s="36">
        <f t="shared" si="33"/>
        <v>1.0304510743252857</v>
      </c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</row>
    <row r="240" spans="1:119" s="5" customFormat="1" ht="13.5" customHeight="1" thickBot="1">
      <c r="A240" s="44"/>
      <c r="B240" s="58"/>
      <c r="C240" s="51" t="s">
        <v>153</v>
      </c>
      <c r="D240" s="41">
        <v>4220</v>
      </c>
      <c r="E240" s="524">
        <f>IF('Załącznik Nr 2 - wydatki'!E431&gt;0,'Załącznik Nr 2 - wydatki'!E431,"")</f>
        <v>87200</v>
      </c>
      <c r="F240" s="524">
        <f>IF('Załącznik Nr 2 - wydatki'!F431&gt;0,'Załącznik Nr 2 - wydatki'!F431,"")</f>
        <v>88900</v>
      </c>
      <c r="G240" s="524">
        <f>IF('Załącznik Nr 2 - wydatki'!G431&gt;0,'Załącznik Nr 2 - wydatki'!G431,"")</f>
        <v>88900</v>
      </c>
      <c r="H240" s="524">
        <f>IF('Załącznik Nr 2 - wydatki'!H431&gt;0,'Załącznik Nr 2 - wydatki'!H431,"")</f>
        <v>88900</v>
      </c>
      <c r="I240" s="524">
        <f>IF('Załącznik Nr 2 - wydatki'!I431&gt;0,'Załącznik Nr 2 - wydatki'!I431,"")</f>
      </c>
      <c r="J240" s="524">
        <f>IF('Załącznik Nr 2 - wydatki'!J431&gt;0,'Załącznik Nr 2 - wydatki'!J431,"")</f>
      </c>
      <c r="K240" s="36">
        <f t="shared" si="33"/>
        <v>1.0194954128440368</v>
      </c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</row>
    <row r="241" spans="1:119" s="5" customFormat="1" ht="13.5" customHeight="1" thickBot="1">
      <c r="A241" s="44"/>
      <c r="B241" s="58"/>
      <c r="C241" s="51" t="s">
        <v>174</v>
      </c>
      <c r="D241" s="41">
        <v>4240</v>
      </c>
      <c r="E241" s="524">
        <f>IF('Załącznik Nr 2 - wydatki'!E432&gt;0,'Załącznik Nr 2 - wydatki'!E432,"")</f>
        <v>5600</v>
      </c>
      <c r="F241" s="524">
        <f>IF('Załącznik Nr 2 - wydatki'!F432&gt;0,'Załącznik Nr 2 - wydatki'!F432,"")</f>
        <v>5700</v>
      </c>
      <c r="G241" s="524">
        <f>IF('Załącznik Nr 2 - wydatki'!G432&gt;0,'Załącznik Nr 2 - wydatki'!G432,"")</f>
        <v>5700</v>
      </c>
      <c r="H241" s="524">
        <f>IF('Załącznik Nr 2 - wydatki'!H432&gt;0,'Załącznik Nr 2 - wydatki'!H432,"")</f>
        <v>5700</v>
      </c>
      <c r="I241" s="524">
        <f>IF('Załącznik Nr 2 - wydatki'!I432&gt;0,'Załącznik Nr 2 - wydatki'!I432,"")</f>
      </c>
      <c r="J241" s="524">
        <f>IF('Załącznik Nr 2 - wydatki'!J432&gt;0,'Załącznik Nr 2 - wydatki'!J432,"")</f>
      </c>
      <c r="K241" s="36">
        <f t="shared" si="33"/>
        <v>1.0178571428571428</v>
      </c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</row>
    <row r="242" spans="1:119" s="5" customFormat="1" ht="13.5" customHeight="1" thickBot="1">
      <c r="A242" s="44"/>
      <c r="B242" s="58"/>
      <c r="C242" s="51" t="s">
        <v>81</v>
      </c>
      <c r="D242" s="41">
        <v>4260</v>
      </c>
      <c r="E242" s="524">
        <f>IF('Załącznik Nr 2 - wydatki'!E433&gt;0,'Załącznik Nr 2 - wydatki'!E433,"")</f>
        <v>42000</v>
      </c>
      <c r="F242" s="524">
        <f>IF('Załącznik Nr 2 - wydatki'!F433&gt;0,'Załącznik Nr 2 - wydatki'!F433,"")</f>
        <v>35000</v>
      </c>
      <c r="G242" s="524">
        <f>IF('Załącznik Nr 2 - wydatki'!G433&gt;0,'Załącznik Nr 2 - wydatki'!G433,"")</f>
        <v>35000</v>
      </c>
      <c r="H242" s="524">
        <f>IF('Załącznik Nr 2 - wydatki'!H433&gt;0,'Załącznik Nr 2 - wydatki'!H433,"")</f>
        <v>35000</v>
      </c>
      <c r="I242" s="524">
        <f>IF('Załącznik Nr 2 - wydatki'!I433&gt;0,'Załącznik Nr 2 - wydatki'!I433,"")</f>
      </c>
      <c r="J242" s="524">
        <f>IF('Załącznik Nr 2 - wydatki'!J433&gt;0,'Załącznik Nr 2 - wydatki'!J433,"")</f>
      </c>
      <c r="K242" s="36">
        <f t="shared" si="33"/>
        <v>0.8333333333333334</v>
      </c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</row>
    <row r="243" spans="1:119" s="5" customFormat="1" ht="13.5" customHeight="1" thickBot="1">
      <c r="A243" s="44"/>
      <c r="B243" s="58"/>
      <c r="C243" s="51" t="s">
        <v>82</v>
      </c>
      <c r="D243" s="41">
        <v>4270</v>
      </c>
      <c r="E243" s="524">
        <f>IF('Załącznik Nr 2 - wydatki'!E434&gt;0,'Załącznik Nr 2 - wydatki'!E434,"")</f>
        <v>46500</v>
      </c>
      <c r="F243" s="524">
        <f>IF('Załącznik Nr 2 - wydatki'!F434&gt;0,'Załącznik Nr 2 - wydatki'!F434,"")</f>
        <v>46500</v>
      </c>
      <c r="G243" s="524">
        <f>IF('Załącznik Nr 2 - wydatki'!G434&gt;0,'Załącznik Nr 2 - wydatki'!G434,"")</f>
        <v>46500</v>
      </c>
      <c r="H243" s="524">
        <f>IF('Załącznik Nr 2 - wydatki'!H434&gt;0,'Załącznik Nr 2 - wydatki'!H434,"")</f>
        <v>46500</v>
      </c>
      <c r="I243" s="524">
        <f>IF('Załącznik Nr 2 - wydatki'!I434&gt;0,'Załącznik Nr 2 - wydatki'!I434,"")</f>
      </c>
      <c r="J243" s="524">
        <f>IF('Załącznik Nr 2 - wydatki'!J434&gt;0,'Załącznik Nr 2 - wydatki'!J434,"")</f>
      </c>
      <c r="K243" s="36">
        <f t="shared" si="33"/>
        <v>1</v>
      </c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</row>
    <row r="244" spans="1:119" s="5" customFormat="1" ht="13.5" customHeight="1" thickBot="1">
      <c r="A244" s="44"/>
      <c r="B244" s="58"/>
      <c r="C244" s="51" t="s">
        <v>34</v>
      </c>
      <c r="D244" s="41">
        <v>4280</v>
      </c>
      <c r="E244" s="524">
        <f>IF('Załącznik Nr 2 - wydatki'!E435&gt;0,'Załącznik Nr 2 - wydatki'!E435,"")</f>
      </c>
      <c r="F244" s="524">
        <f>IF('Załącznik Nr 2 - wydatki'!F435&gt;0,'Załącznik Nr 2 - wydatki'!F435,"")</f>
        <v>1300</v>
      </c>
      <c r="G244" s="524">
        <f>IF('Załącznik Nr 2 - wydatki'!G435&gt;0,'Załącznik Nr 2 - wydatki'!G435,"")</f>
        <v>1300</v>
      </c>
      <c r="H244" s="524">
        <f>IF('Załącznik Nr 2 - wydatki'!H435&gt;0,'Załącznik Nr 2 - wydatki'!H435,"")</f>
        <v>1300</v>
      </c>
      <c r="I244" s="524">
        <f>IF('Załącznik Nr 2 - wydatki'!I435&gt;0,'Załącznik Nr 2 - wydatki'!I435,"")</f>
      </c>
      <c r="J244" s="524">
        <f>IF('Załącznik Nr 2 - wydatki'!J435&gt;0,'Załącznik Nr 2 - wydatki'!J435,"")</f>
      </c>
      <c r="K244" s="36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</row>
    <row r="245" spans="1:119" s="5" customFormat="1" ht="13.5" customHeight="1" thickBot="1">
      <c r="A245" s="44"/>
      <c r="B245" s="58"/>
      <c r="C245" s="51" t="s">
        <v>123</v>
      </c>
      <c r="D245" s="41">
        <v>4300</v>
      </c>
      <c r="E245" s="524">
        <f>IF('Załącznik Nr 2 - wydatki'!E436&gt;0,'Załącznik Nr 2 - wydatki'!E436,"")</f>
        <v>45000</v>
      </c>
      <c r="F245" s="524">
        <f>IF('Załącznik Nr 2 - wydatki'!F436&gt;0,'Załącznik Nr 2 - wydatki'!F436,"")</f>
        <v>41100</v>
      </c>
      <c r="G245" s="524">
        <f>IF('Załącznik Nr 2 - wydatki'!G436&gt;0,'Załącznik Nr 2 - wydatki'!G436,"")</f>
        <v>39000</v>
      </c>
      <c r="H245" s="524">
        <f>IF('Załącznik Nr 2 - wydatki'!H436&gt;0,'Załącznik Nr 2 - wydatki'!H436,"")</f>
        <v>39000</v>
      </c>
      <c r="I245" s="524"/>
      <c r="J245" s="524"/>
      <c r="K245" s="36">
        <f t="shared" si="33"/>
        <v>0.8666666666666667</v>
      </c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</row>
    <row r="246" spans="1:119" s="5" customFormat="1" ht="13.5" customHeight="1" thickBot="1">
      <c r="A246" s="44"/>
      <c r="B246" s="58"/>
      <c r="C246" s="51" t="s">
        <v>312</v>
      </c>
      <c r="D246" s="145">
        <v>4350</v>
      </c>
      <c r="E246" s="524">
        <f>IF('Załącznik Nr 2 - wydatki'!E437&gt;0,'Załącznik Nr 2 - wydatki'!E437,"")</f>
      </c>
      <c r="F246" s="524">
        <f>IF('Załącznik Nr 2 - wydatki'!F437&gt;0,'Załącznik Nr 2 - wydatki'!F437,"")</f>
        <v>1100</v>
      </c>
      <c r="G246" s="524">
        <f>IF('Załącznik Nr 2 - wydatki'!G437&gt;0,'Załącznik Nr 2 - wydatki'!G437,"")</f>
        <v>1100</v>
      </c>
      <c r="H246" s="524">
        <f>IF('Załącznik Nr 2 - wydatki'!H437&gt;0,'Załącznik Nr 2 - wydatki'!H437,"")</f>
        <v>1100</v>
      </c>
      <c r="I246" s="524">
        <f>IF('Załącznik Nr 2 - wydatki'!I437&gt;0,'Załącznik Nr 2 - wydatki'!I437,"")</f>
      </c>
      <c r="J246" s="524">
        <f>IF('Załącznik Nr 2 - wydatki'!J437&gt;0,'Załącznik Nr 2 - wydatki'!J437,"")</f>
      </c>
      <c r="K246" s="36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</row>
    <row r="247" spans="1:119" s="5" customFormat="1" ht="13.5" customHeight="1" thickBot="1">
      <c r="A247" s="44"/>
      <c r="B247" s="58"/>
      <c r="C247" s="51" t="s">
        <v>441</v>
      </c>
      <c r="D247" s="145">
        <v>4370</v>
      </c>
      <c r="E247" s="524">
        <f>IF('Załącznik Nr 2 - wydatki'!E438&gt;0,'Załącznik Nr 2 - wydatki'!E438,"")</f>
      </c>
      <c r="F247" s="524">
        <f>IF('Załącznik Nr 2 - wydatki'!F438&gt;0,'Załącznik Nr 2 - wydatki'!F438,"")</f>
        <v>14400</v>
      </c>
      <c r="G247" s="524">
        <f>IF('Załącznik Nr 2 - wydatki'!G438&gt;0,'Załącznik Nr 2 - wydatki'!G438,"")</f>
        <v>14400</v>
      </c>
      <c r="H247" s="524">
        <f>IF('Załącznik Nr 2 - wydatki'!H438&gt;0,'Załącznik Nr 2 - wydatki'!H438,"")</f>
        <v>14400</v>
      </c>
      <c r="I247" s="524">
        <f>IF('Załącznik Nr 2 - wydatki'!I438&gt;0,'Załącznik Nr 2 - wydatki'!I438,"")</f>
      </c>
      <c r="J247" s="524">
        <f>IF('Załącznik Nr 2 - wydatki'!J438&gt;0,'Załącznik Nr 2 - wydatki'!J438,"")</f>
      </c>
      <c r="K247" s="36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</row>
    <row r="248" spans="1:119" s="5" customFormat="1" ht="39.75" customHeight="1" thickBot="1">
      <c r="A248" s="44"/>
      <c r="B248" s="58"/>
      <c r="C248" s="97" t="s">
        <v>394</v>
      </c>
      <c r="D248" s="41">
        <v>2320</v>
      </c>
      <c r="E248" s="524">
        <f>IF('Załącznik Nr 2 - wydatki'!E439&gt;0,'Załącznik Nr 2 - wydatki'!E439,"")</f>
        <v>65500</v>
      </c>
      <c r="F248" s="524">
        <f>IF('Załącznik Nr 2 - wydatki'!F439&gt;0,'Załącznik Nr 2 - wydatki'!F439,"")</f>
        <v>110000</v>
      </c>
      <c r="G248" s="524">
        <f>IF('Załącznik Nr 2 - wydatki'!G439&gt;0,'Załącznik Nr 2 - wydatki'!G439,"")</f>
        <v>110000</v>
      </c>
      <c r="H248" s="524">
        <f>IF('Załącznik Nr 2 - wydatki'!H439&gt;0,'Załącznik Nr 2 - wydatki'!H439,"")</f>
      </c>
      <c r="I248" s="524">
        <f>IF('Załącznik Nr 2 - wydatki'!I439&gt;0,'Załącznik Nr 2 - wydatki'!I439,"")</f>
        <v>110000</v>
      </c>
      <c r="J248" s="524">
        <f>IF('Załącznik Nr 2 - wydatki'!J439&gt;0,'Załącznik Nr 2 - wydatki'!J439,"")</f>
      </c>
      <c r="K248" s="36">
        <f t="shared" si="33"/>
        <v>1.6793893129770991</v>
      </c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</row>
    <row r="249" spans="1:119" s="5" customFormat="1" ht="13.5" customHeight="1" thickBot="1">
      <c r="A249" s="44"/>
      <c r="B249" s="58"/>
      <c r="C249" s="51" t="s">
        <v>84</v>
      </c>
      <c r="D249" s="41">
        <v>4410</v>
      </c>
      <c r="E249" s="524">
        <f>IF('Załącznik Nr 2 - wydatki'!E440&gt;0,'Załącznik Nr 2 - wydatki'!E440,"")</f>
        <v>100</v>
      </c>
      <c r="F249" s="524">
        <f>IF('Załącznik Nr 2 - wydatki'!F440&gt;0,'Załącznik Nr 2 - wydatki'!F440,"")</f>
        <v>100</v>
      </c>
      <c r="G249" s="524">
        <f>IF('Załącznik Nr 2 - wydatki'!G440&gt;0,'Załącznik Nr 2 - wydatki'!G440,"")</f>
        <v>100</v>
      </c>
      <c r="H249" s="524">
        <f>IF('Załącznik Nr 2 - wydatki'!H440&gt;0,'Załącznik Nr 2 - wydatki'!H440,"")</f>
        <v>100</v>
      </c>
      <c r="I249" s="524">
        <f>IF('Załącznik Nr 2 - wydatki'!I440&gt;0,'Załącznik Nr 2 - wydatki'!I440,"")</f>
      </c>
      <c r="J249" s="524">
        <f>IF('Załącznik Nr 2 - wydatki'!J440&gt;0,'Załącznik Nr 2 - wydatki'!J440,"")</f>
      </c>
      <c r="K249" s="36">
        <f t="shared" si="33"/>
        <v>1</v>
      </c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</row>
    <row r="250" spans="1:119" s="5" customFormat="1" ht="13.5" customHeight="1" thickBot="1">
      <c r="A250" s="44"/>
      <c r="B250" s="58"/>
      <c r="C250" s="51" t="s">
        <v>85</v>
      </c>
      <c r="D250" s="41">
        <v>4430</v>
      </c>
      <c r="E250" s="524">
        <f>IF('Załącznik Nr 2 - wydatki'!E441&gt;0,'Załącznik Nr 2 - wydatki'!E441,"")</f>
        <v>1200</v>
      </c>
      <c r="F250" s="524">
        <f>IF('Załącznik Nr 2 - wydatki'!F441&gt;0,'Załącznik Nr 2 - wydatki'!F441,"")</f>
        <v>1200</v>
      </c>
      <c r="G250" s="524">
        <f>IF('Załącznik Nr 2 - wydatki'!G441&gt;0,'Załącznik Nr 2 - wydatki'!G441,"")</f>
        <v>1200</v>
      </c>
      <c r="H250" s="524">
        <f>IF('Załącznik Nr 2 - wydatki'!H441&gt;0,'Załącznik Nr 2 - wydatki'!H441,"")</f>
        <v>1200</v>
      </c>
      <c r="I250" s="524">
        <f>IF('Załącznik Nr 2 - wydatki'!I441&gt;0,'Załącznik Nr 2 - wydatki'!I441,"")</f>
      </c>
      <c r="J250" s="524">
        <f>IF('Załącznik Nr 2 - wydatki'!J441&gt;0,'Załącznik Nr 2 - wydatki'!J441,"")</f>
      </c>
      <c r="K250" s="36">
        <f t="shared" si="33"/>
        <v>1</v>
      </c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</row>
    <row r="251" spans="1:119" s="5" customFormat="1" ht="13.5" customHeight="1" thickBot="1">
      <c r="A251" s="44"/>
      <c r="B251" s="58"/>
      <c r="C251" s="51" t="s">
        <v>86</v>
      </c>
      <c r="D251" s="41">
        <v>4440</v>
      </c>
      <c r="E251" s="524">
        <f>IF('Załącznik Nr 2 - wydatki'!E442&gt;0,'Załącznik Nr 2 - wydatki'!E442,"")</f>
        <v>43176</v>
      </c>
      <c r="F251" s="524">
        <f>IF('Załącznik Nr 2 - wydatki'!F442&gt;0,'Załącznik Nr 2 - wydatki'!F442,"")</f>
        <v>42050</v>
      </c>
      <c r="G251" s="524">
        <f>IF('Załącznik Nr 2 - wydatki'!G442&gt;0,'Załącznik Nr 2 - wydatki'!G442,"")</f>
        <v>42050</v>
      </c>
      <c r="H251" s="524">
        <f>IF('Załącznik Nr 2 - wydatki'!H442&gt;0,'Załącznik Nr 2 - wydatki'!H442,"")</f>
        <v>42050</v>
      </c>
      <c r="I251" s="524">
        <f>IF('Załącznik Nr 2 - wydatki'!I442&gt;0,'Załącznik Nr 2 - wydatki'!I442,"")</f>
      </c>
      <c r="J251" s="524">
        <f>IF('Załącznik Nr 2 - wydatki'!J442&gt;0,'Załącznik Nr 2 - wydatki'!J442,"")</f>
      </c>
      <c r="K251" s="36">
        <f t="shared" si="33"/>
        <v>0.9739206966833426</v>
      </c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</row>
    <row r="252" spans="1:119" s="5" customFormat="1" ht="24" customHeight="1" thickBot="1">
      <c r="A252" s="44"/>
      <c r="B252" s="58"/>
      <c r="C252" s="99" t="s">
        <v>328</v>
      </c>
      <c r="D252" s="44">
        <v>2580</v>
      </c>
      <c r="E252" s="527">
        <f aca="true" t="shared" si="45" ref="E252:J252">SUM(E253)</f>
        <v>45850</v>
      </c>
      <c r="F252" s="527">
        <f t="shared" si="45"/>
        <v>45850</v>
      </c>
      <c r="G252" s="527">
        <f t="shared" si="45"/>
        <v>45850</v>
      </c>
      <c r="H252" s="527">
        <f t="shared" si="45"/>
        <v>0</v>
      </c>
      <c r="I252" s="527">
        <f t="shared" si="45"/>
        <v>45850</v>
      </c>
      <c r="J252" s="527">
        <f t="shared" si="45"/>
        <v>0</v>
      </c>
      <c r="K252" s="36">
        <f t="shared" si="33"/>
        <v>1</v>
      </c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</row>
    <row r="253" spans="1:119" s="5" customFormat="1" ht="13.5" thickBot="1">
      <c r="A253" s="41"/>
      <c r="B253" s="66"/>
      <c r="C253" s="116" t="s">
        <v>142</v>
      </c>
      <c r="D253" s="41"/>
      <c r="E253" s="346">
        <f>IF('Załącznik Nr 2 - wydatki'!E444&gt;0,'Załącznik Nr 2 - wydatki'!E444,"")</f>
        <v>45850</v>
      </c>
      <c r="F253" s="346">
        <f>IF('Załącznik Nr 2 - wydatki'!F444&gt;0,'Załącznik Nr 2 - wydatki'!F444,"")</f>
        <v>45850</v>
      </c>
      <c r="G253" s="346">
        <f>IF('Załącznik Nr 2 - wydatki'!G444&gt;0,'Załącznik Nr 2 - wydatki'!G444,"")</f>
        <v>45850</v>
      </c>
      <c r="H253" s="346">
        <f>IF('Załącznik Nr 2 - wydatki'!H444&gt;0,'Załącznik Nr 2 - wydatki'!H444,"")</f>
      </c>
      <c r="I253" s="346">
        <f>IF('Załącznik Nr 2 - wydatki'!I444&gt;0,'Załącznik Nr 2 - wydatki'!I444,"")</f>
        <v>45850</v>
      </c>
      <c r="J253" s="346">
        <f>IF('Załącznik Nr 2 - wydatki'!J444&gt;0,'Załącznik Nr 2 - wydatki'!J444,"")</f>
      </c>
      <c r="K253" s="36">
        <f t="shared" si="33"/>
        <v>1</v>
      </c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</row>
    <row r="254" spans="1:119" s="5" customFormat="1" ht="13.5" thickBot="1">
      <c r="A254" s="44"/>
      <c r="B254" s="58"/>
      <c r="C254" s="114" t="s">
        <v>97</v>
      </c>
      <c r="D254" s="44">
        <v>6050</v>
      </c>
      <c r="E254" s="346">
        <f>IF('Załącznik Nr 2 - wydatki'!E445&gt;0,'Załącznik Nr 2 - wydatki'!E445,"")</f>
        <v>89641</v>
      </c>
      <c r="F254" s="346">
        <f>IF('Załącznik Nr 2 - wydatki'!F445&gt;0,'Załącznik Nr 2 - wydatki'!F445,"")</f>
        <v>323497</v>
      </c>
      <c r="G254" s="346">
        <f>IF('Załącznik Nr 2 - wydatki'!G445&gt;0,'Załącznik Nr 2 - wydatki'!G445,"")</f>
        <v>323497</v>
      </c>
      <c r="H254" s="346">
        <f>IF('Załącznik Nr 2 - wydatki'!H445&gt;0,'Załącznik Nr 2 - wydatki'!H445,"")</f>
        <v>323497</v>
      </c>
      <c r="I254" s="346">
        <f>IF('Załącznik Nr 2 - wydatki'!I445&gt;0,'Załącznik Nr 2 - wydatki'!I445,"")</f>
      </c>
      <c r="J254" s="346">
        <f>IF('Załącznik Nr 2 - wydatki'!J445&gt;0,'Załącznik Nr 2 - wydatki'!J445,"")</f>
      </c>
      <c r="K254" s="36">
        <f t="shared" si="33"/>
        <v>3.6088062382168875</v>
      </c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</row>
    <row r="255" spans="1:119" s="9" customFormat="1" ht="24" customHeight="1" thickBot="1">
      <c r="A255" s="298"/>
      <c r="B255" s="180" t="s">
        <v>354</v>
      </c>
      <c r="C255" s="191" t="s">
        <v>175</v>
      </c>
      <c r="D255" s="198"/>
      <c r="E255" s="535">
        <f aca="true" t="shared" si="46" ref="E255:J255">SUM(E256:E271)</f>
        <v>2961690</v>
      </c>
      <c r="F255" s="535">
        <f t="shared" si="46"/>
        <v>2865590</v>
      </c>
      <c r="G255" s="535">
        <f t="shared" si="46"/>
        <v>2865590</v>
      </c>
      <c r="H255" s="535">
        <f t="shared" si="46"/>
        <v>2865590</v>
      </c>
      <c r="I255" s="535">
        <f t="shared" si="46"/>
        <v>0</v>
      </c>
      <c r="J255" s="535">
        <f t="shared" si="46"/>
        <v>0</v>
      </c>
      <c r="K255" s="36">
        <f t="shared" si="33"/>
        <v>0.9675523096610381</v>
      </c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7"/>
      <c r="BQ255" s="167"/>
      <c r="BR255" s="167"/>
      <c r="BS255" s="167"/>
      <c r="BT255" s="167"/>
      <c r="BU255" s="167"/>
      <c r="BV255" s="167"/>
      <c r="BW255" s="167"/>
      <c r="BX255" s="167"/>
      <c r="BY255" s="167"/>
      <c r="BZ255" s="167"/>
      <c r="CA255" s="167"/>
      <c r="CB255" s="167"/>
      <c r="CC255" s="167"/>
      <c r="CD255" s="167"/>
      <c r="CE255" s="167"/>
      <c r="CF255" s="167"/>
      <c r="CG255" s="167"/>
      <c r="CH255" s="167"/>
      <c r="CI255" s="167"/>
      <c r="CJ255" s="167"/>
      <c r="CK255" s="167"/>
      <c r="CL255" s="167"/>
      <c r="CM255" s="167"/>
      <c r="CN255" s="167"/>
      <c r="CO255" s="167"/>
      <c r="CP255" s="167"/>
      <c r="CQ255" s="167"/>
      <c r="CR255" s="167"/>
      <c r="CS255" s="167"/>
      <c r="CT255" s="167"/>
      <c r="CU255" s="167"/>
      <c r="CV255" s="167"/>
      <c r="CW255" s="167"/>
      <c r="CX255" s="167"/>
      <c r="CY255" s="167"/>
      <c r="CZ255" s="167"/>
      <c r="DA255" s="167"/>
      <c r="DB255" s="167"/>
      <c r="DC255" s="167"/>
      <c r="DD255" s="167"/>
      <c r="DE255" s="167"/>
      <c r="DF255" s="167"/>
      <c r="DG255" s="167"/>
      <c r="DH255" s="167"/>
      <c r="DI255" s="167"/>
      <c r="DJ255" s="167"/>
      <c r="DK255" s="167"/>
      <c r="DL255" s="167"/>
      <c r="DM255" s="167"/>
      <c r="DN255" s="167"/>
      <c r="DO255" s="167"/>
    </row>
    <row r="256" spans="1:119" s="9" customFormat="1" ht="13.5" thickBot="1">
      <c r="A256" s="299"/>
      <c r="B256" s="300"/>
      <c r="C256" s="301" t="s">
        <v>314</v>
      </c>
      <c r="D256" s="302">
        <v>3020</v>
      </c>
      <c r="E256" s="528">
        <f>IF('Załącznik Nr 2 - wydatki'!E447&gt;0,'Załącznik Nr 2 - wydatki'!E447,"")</f>
        <v>2000</v>
      </c>
      <c r="F256" s="528">
        <f>IF('Załącznik Nr 2 - wydatki'!F447&gt;0,'Załącznik Nr 2 - wydatki'!F447,"")</f>
        <v>2000</v>
      </c>
      <c r="G256" s="528">
        <f>IF('Załącznik Nr 2 - wydatki'!G447&gt;0,'Załącznik Nr 2 - wydatki'!G447,"")</f>
        <v>2000</v>
      </c>
      <c r="H256" s="528">
        <f>IF('Załącznik Nr 2 - wydatki'!H447&gt;0,'Załącznik Nr 2 - wydatki'!H447,"")</f>
        <v>2000</v>
      </c>
      <c r="I256" s="528">
        <f>IF('Załącznik Nr 2 - wydatki'!I447&gt;0,'Załącznik Nr 2 - wydatki'!I447,"")</f>
      </c>
      <c r="J256" s="528">
        <f>IF('Załącznik Nr 2 - wydatki'!J447&gt;0,'Załącznik Nr 2 - wydatki'!J447,"")</f>
      </c>
      <c r="K256" s="36">
        <f t="shared" si="33"/>
        <v>1</v>
      </c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7"/>
      <c r="BQ256" s="167"/>
      <c r="BR256" s="167"/>
      <c r="BS256" s="167"/>
      <c r="BT256" s="167"/>
      <c r="BU256" s="167"/>
      <c r="BV256" s="167"/>
      <c r="BW256" s="167"/>
      <c r="BX256" s="167"/>
      <c r="BY256" s="167"/>
      <c r="BZ256" s="167"/>
      <c r="CA256" s="167"/>
      <c r="CB256" s="167"/>
      <c r="CC256" s="167"/>
      <c r="CD256" s="167"/>
      <c r="CE256" s="167"/>
      <c r="CF256" s="167"/>
      <c r="CG256" s="167"/>
      <c r="CH256" s="167"/>
      <c r="CI256" s="167"/>
      <c r="CJ256" s="167"/>
      <c r="CK256" s="167"/>
      <c r="CL256" s="167"/>
      <c r="CM256" s="167"/>
      <c r="CN256" s="167"/>
      <c r="CO256" s="167"/>
      <c r="CP256" s="167"/>
      <c r="CQ256" s="167"/>
      <c r="CR256" s="167"/>
      <c r="CS256" s="167"/>
      <c r="CT256" s="167"/>
      <c r="CU256" s="167"/>
      <c r="CV256" s="167"/>
      <c r="CW256" s="167"/>
      <c r="CX256" s="167"/>
      <c r="CY256" s="167"/>
      <c r="CZ256" s="167"/>
      <c r="DA256" s="167"/>
      <c r="DB256" s="167"/>
      <c r="DC256" s="167"/>
      <c r="DD256" s="167"/>
      <c r="DE256" s="167"/>
      <c r="DF256" s="167"/>
      <c r="DG256" s="167"/>
      <c r="DH256" s="167"/>
      <c r="DI256" s="167"/>
      <c r="DJ256" s="167"/>
      <c r="DK256" s="167"/>
      <c r="DL256" s="167"/>
      <c r="DM256" s="167"/>
      <c r="DN256" s="167"/>
      <c r="DO256" s="167"/>
    </row>
    <row r="257" spans="1:119" s="5" customFormat="1" ht="13.5" thickBot="1">
      <c r="A257" s="44"/>
      <c r="B257" s="58"/>
      <c r="C257" s="51" t="s">
        <v>77</v>
      </c>
      <c r="D257" s="41">
        <v>4010</v>
      </c>
      <c r="E257" s="524">
        <f>IF('Załącznik Nr 2 - wydatki'!E448&gt;0,'Załącznik Nr 2 - wydatki'!E448,"")</f>
        <v>1524800</v>
      </c>
      <c r="F257" s="524">
        <f>IF('Załącznik Nr 2 - wydatki'!F448&gt;0,'Załącznik Nr 2 - wydatki'!F448,"")</f>
        <v>1628100</v>
      </c>
      <c r="G257" s="524">
        <f>IF('Załącznik Nr 2 - wydatki'!G448&gt;0,'Załącznik Nr 2 - wydatki'!G448,"")</f>
        <v>1628100</v>
      </c>
      <c r="H257" s="524">
        <f>IF('Załącznik Nr 2 - wydatki'!H448&gt;0,'Załącznik Nr 2 - wydatki'!H448,"")</f>
        <v>1628100</v>
      </c>
      <c r="I257" s="524">
        <f>IF('Załącznik Nr 2 - wydatki'!I448&gt;0,'Załącznik Nr 2 - wydatki'!I448,"")</f>
      </c>
      <c r="J257" s="524">
        <f>IF('Załącznik Nr 2 - wydatki'!J448&gt;0,'Załącznik Nr 2 - wydatki'!J448,"")</f>
      </c>
      <c r="K257" s="36">
        <f t="shared" si="33"/>
        <v>1.0677465897166842</v>
      </c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</row>
    <row r="258" spans="1:119" s="5" customFormat="1" ht="13.5" thickBot="1">
      <c r="A258" s="44"/>
      <c r="B258" s="58"/>
      <c r="C258" s="51" t="s">
        <v>78</v>
      </c>
      <c r="D258" s="41">
        <v>4040</v>
      </c>
      <c r="E258" s="524">
        <f>IF('Załącznik Nr 2 - wydatki'!E449&gt;0,'Załącznik Nr 2 - wydatki'!E449,"")</f>
        <v>106300</v>
      </c>
      <c r="F258" s="524">
        <f>IF('Załącznik Nr 2 - wydatki'!F449&gt;0,'Załącznik Nr 2 - wydatki'!F449,"")</f>
        <v>118900</v>
      </c>
      <c r="G258" s="524">
        <f>IF('Załącznik Nr 2 - wydatki'!G449&gt;0,'Załącznik Nr 2 - wydatki'!G449,"")</f>
        <v>118900</v>
      </c>
      <c r="H258" s="524">
        <f>IF('Załącznik Nr 2 - wydatki'!H449&gt;0,'Załącznik Nr 2 - wydatki'!H449,"")</f>
        <v>118900</v>
      </c>
      <c r="I258" s="524">
        <f>IF('Załącznik Nr 2 - wydatki'!I449&gt;0,'Załącznik Nr 2 - wydatki'!I449,"")</f>
      </c>
      <c r="J258" s="524">
        <f>IF('Załącznik Nr 2 - wydatki'!J449&gt;0,'Załącznik Nr 2 - wydatki'!J449,"")</f>
      </c>
      <c r="K258" s="36">
        <f t="shared" si="33"/>
        <v>1.118532455315146</v>
      </c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</row>
    <row r="259" spans="1:119" s="5" customFormat="1" ht="13.5" thickBot="1">
      <c r="A259" s="44"/>
      <c r="B259" s="58"/>
      <c r="C259" s="51" t="s">
        <v>79</v>
      </c>
      <c r="D259" s="41">
        <v>4110</v>
      </c>
      <c r="E259" s="524">
        <f>IF('Załącznik Nr 2 - wydatki'!E450&gt;0,'Załącznik Nr 2 - wydatki'!E450,"")</f>
        <v>267400</v>
      </c>
      <c r="F259" s="524">
        <f>IF('Załącznik Nr 2 - wydatki'!F450&gt;0,'Załącznik Nr 2 - wydatki'!F450,"")</f>
        <v>307089</v>
      </c>
      <c r="G259" s="524">
        <f>IF('Załącznik Nr 2 - wydatki'!G450&gt;0,'Załącznik Nr 2 - wydatki'!G450,"")</f>
        <v>307089</v>
      </c>
      <c r="H259" s="524">
        <f>IF('Załącznik Nr 2 - wydatki'!H450&gt;0,'Załącznik Nr 2 - wydatki'!H450,"")</f>
        <v>307089</v>
      </c>
      <c r="I259" s="524">
        <f>IF('Załącznik Nr 2 - wydatki'!I450&gt;0,'Załącznik Nr 2 - wydatki'!I450,"")</f>
      </c>
      <c r="J259" s="524">
        <f>IF('Załącznik Nr 2 - wydatki'!J450&gt;0,'Załącznik Nr 2 - wydatki'!J450,"")</f>
      </c>
      <c r="K259" s="36">
        <f t="shared" si="33"/>
        <v>1.1484255796559462</v>
      </c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</row>
    <row r="260" spans="1:119" s="5" customFormat="1" ht="13.5" thickBot="1">
      <c r="A260" s="44"/>
      <c r="B260" s="58"/>
      <c r="C260" s="51" t="s">
        <v>137</v>
      </c>
      <c r="D260" s="41">
        <v>4120</v>
      </c>
      <c r="E260" s="524">
        <f>IF('Załącznik Nr 2 - wydatki'!E451&gt;0,'Załącznik Nr 2 - wydatki'!E451,"")</f>
        <v>36500</v>
      </c>
      <c r="F260" s="524">
        <f>IF('Załącznik Nr 2 - wydatki'!F451&gt;0,'Załącznik Nr 2 - wydatki'!F451,"")</f>
        <v>42801</v>
      </c>
      <c r="G260" s="524">
        <f>IF('Załącznik Nr 2 - wydatki'!G451&gt;0,'Załącznik Nr 2 - wydatki'!G451,"")</f>
        <v>42801</v>
      </c>
      <c r="H260" s="524">
        <f>IF('Załącznik Nr 2 - wydatki'!H451&gt;0,'Załącznik Nr 2 - wydatki'!H451,"")</f>
        <v>42801</v>
      </c>
      <c r="I260" s="524">
        <f>IF('Załącznik Nr 2 - wydatki'!I451&gt;0,'Załącznik Nr 2 - wydatki'!I451,"")</f>
      </c>
      <c r="J260" s="524">
        <f>IF('Załącznik Nr 2 - wydatki'!J451&gt;0,'Załącznik Nr 2 - wydatki'!J451,"")</f>
      </c>
      <c r="K260" s="36">
        <f aca="true" t="shared" si="47" ref="K260:K323">G260/E260</f>
        <v>1.1726301369863015</v>
      </c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</row>
    <row r="261" spans="1:119" s="5" customFormat="1" ht="13.5" thickBot="1">
      <c r="A261" s="44"/>
      <c r="B261" s="58"/>
      <c r="C261" s="51" t="s">
        <v>80</v>
      </c>
      <c r="D261" s="41">
        <v>4210</v>
      </c>
      <c r="E261" s="524">
        <f>IF('Załącznik Nr 2 - wydatki'!E452&gt;0,'Załącznik Nr 2 - wydatki'!E452,"")</f>
        <v>59900</v>
      </c>
      <c r="F261" s="524">
        <f>IF('Załącznik Nr 2 - wydatki'!F452&gt;0,'Załącznik Nr 2 - wydatki'!F452,"")</f>
        <v>48400</v>
      </c>
      <c r="G261" s="524">
        <f>IF('Załącznik Nr 2 - wydatki'!G452&gt;0,'Załącznik Nr 2 - wydatki'!G452,"")</f>
        <v>48400</v>
      </c>
      <c r="H261" s="524">
        <f>IF('Załącznik Nr 2 - wydatki'!H452&gt;0,'Załącznik Nr 2 - wydatki'!H452,"")</f>
        <v>48400</v>
      </c>
      <c r="I261" s="524">
        <f>IF('Załącznik Nr 2 - wydatki'!I452&gt;0,'Załącznik Nr 2 - wydatki'!I452,"")</f>
      </c>
      <c r="J261" s="524">
        <f>IF('Załącznik Nr 2 - wydatki'!J452&gt;0,'Załącznik Nr 2 - wydatki'!J452,"")</f>
      </c>
      <c r="K261" s="36">
        <f t="shared" si="47"/>
        <v>0.8080133555926544</v>
      </c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</row>
    <row r="262" spans="1:119" s="5" customFormat="1" ht="13.5" thickBot="1">
      <c r="A262" s="44"/>
      <c r="B262" s="58"/>
      <c r="C262" s="51" t="s">
        <v>153</v>
      </c>
      <c r="D262" s="41">
        <v>4220</v>
      </c>
      <c r="E262" s="524">
        <f>IF('Załącznik Nr 2 - wydatki'!E453&gt;0,'Załącznik Nr 2 - wydatki'!E453,"")</f>
        <v>156400</v>
      </c>
      <c r="F262" s="524">
        <f>IF('Załącznik Nr 2 - wydatki'!F453&gt;0,'Załącznik Nr 2 - wydatki'!F453,"")</f>
        <v>167500</v>
      </c>
      <c r="G262" s="524">
        <f>IF('Załącznik Nr 2 - wydatki'!G453&gt;0,'Załącznik Nr 2 - wydatki'!G453,"")</f>
        <v>167500</v>
      </c>
      <c r="H262" s="524">
        <f>IF('Załącznik Nr 2 - wydatki'!H453&gt;0,'Załącznik Nr 2 - wydatki'!H453,"")</f>
        <v>167500</v>
      </c>
      <c r="I262" s="524">
        <f>IF('Załącznik Nr 2 - wydatki'!I453&gt;0,'Załącznik Nr 2 - wydatki'!I453,"")</f>
      </c>
      <c r="J262" s="524">
        <f>IF('Załącznik Nr 2 - wydatki'!J453&gt;0,'Załącznik Nr 2 - wydatki'!J453,"")</f>
      </c>
      <c r="K262" s="36">
        <f t="shared" si="47"/>
        <v>1.0709718670076727</v>
      </c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</row>
    <row r="263" spans="1:119" s="5" customFormat="1" ht="13.5" thickBot="1">
      <c r="A263" s="44"/>
      <c r="B263" s="58"/>
      <c r="C263" s="52" t="s">
        <v>149</v>
      </c>
      <c r="D263" s="43">
        <v>4230</v>
      </c>
      <c r="E263" s="524">
        <f>IF('Załącznik Nr 2 - wydatki'!E454&gt;0,'Załącznik Nr 2 - wydatki'!E454,"")</f>
        <v>6000</v>
      </c>
      <c r="F263" s="524">
        <f>IF('Załącznik Nr 2 - wydatki'!F454&gt;0,'Załącznik Nr 2 - wydatki'!F454,"")</f>
        <v>6000</v>
      </c>
      <c r="G263" s="524">
        <f>IF('Załącznik Nr 2 - wydatki'!G454&gt;0,'Załącznik Nr 2 - wydatki'!G454,"")</f>
        <v>6000</v>
      </c>
      <c r="H263" s="524">
        <f>IF('Załącznik Nr 2 - wydatki'!H454&gt;0,'Załącznik Nr 2 - wydatki'!H454,"")</f>
        <v>6000</v>
      </c>
      <c r="I263" s="524">
        <f>IF('Załącznik Nr 2 - wydatki'!I454&gt;0,'Załącznik Nr 2 - wydatki'!I454,"")</f>
      </c>
      <c r="J263" s="524">
        <f>IF('Załącznik Nr 2 - wydatki'!J454&gt;0,'Załącznik Nr 2 - wydatki'!J454,"")</f>
      </c>
      <c r="K263" s="36">
        <f t="shared" si="47"/>
        <v>1</v>
      </c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</row>
    <row r="264" spans="1:119" s="5" customFormat="1" ht="13.5" thickBot="1">
      <c r="A264" s="44"/>
      <c r="B264" s="71"/>
      <c r="C264" s="51" t="s">
        <v>81</v>
      </c>
      <c r="D264" s="41">
        <v>4260</v>
      </c>
      <c r="E264" s="524">
        <f>IF('Załącznik Nr 2 - wydatki'!E455&gt;0,'Załącznik Nr 2 - wydatki'!E455,"")</f>
        <v>210600</v>
      </c>
      <c r="F264" s="524">
        <f>IF('Załącznik Nr 2 - wydatki'!F455&gt;0,'Załącznik Nr 2 - wydatki'!F455,"")</f>
        <v>214600</v>
      </c>
      <c r="G264" s="524">
        <f>IF('Załącznik Nr 2 - wydatki'!G455&gt;0,'Załącznik Nr 2 - wydatki'!G455,"")</f>
        <v>214600</v>
      </c>
      <c r="H264" s="524">
        <f>IF('Załącznik Nr 2 - wydatki'!H455&gt;0,'Załącznik Nr 2 - wydatki'!H455,"")</f>
        <v>214600</v>
      </c>
      <c r="I264" s="524">
        <f>IF('Załącznik Nr 2 - wydatki'!I455&gt;0,'Załącznik Nr 2 - wydatki'!I455,"")</f>
      </c>
      <c r="J264" s="524">
        <f>IF('Załącznik Nr 2 - wydatki'!J455&gt;0,'Załącznik Nr 2 - wydatki'!J455,"")</f>
      </c>
      <c r="K264" s="36">
        <f t="shared" si="47"/>
        <v>1.0189933523266856</v>
      </c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</row>
    <row r="265" spans="1:119" s="5" customFormat="1" ht="13.5" thickBot="1">
      <c r="A265" s="44"/>
      <c r="B265" s="71"/>
      <c r="C265" s="51" t="s">
        <v>82</v>
      </c>
      <c r="D265" s="41">
        <v>4270</v>
      </c>
      <c r="E265" s="524">
        <f>IF('Załącznik Nr 2 - wydatki'!E456&gt;0,'Załącznik Nr 2 - wydatki'!E456,"")</f>
        <v>335060</v>
      </c>
      <c r="F265" s="524">
        <f>IF('Załącznik Nr 2 - wydatki'!F456&gt;0,'Załącznik Nr 2 - wydatki'!F456,"")</f>
        <v>30400</v>
      </c>
      <c r="G265" s="524">
        <f>IF('Załącznik Nr 2 - wydatki'!G456&gt;0,'Załącznik Nr 2 - wydatki'!G456,"")</f>
        <v>30400</v>
      </c>
      <c r="H265" s="524">
        <f>IF('Załącznik Nr 2 - wydatki'!H456&gt;0,'Załącznik Nr 2 - wydatki'!H456,"")</f>
        <v>30400</v>
      </c>
      <c r="I265" s="524">
        <f>IF('Załącznik Nr 2 - wydatki'!I456&gt;0,'Załącznik Nr 2 - wydatki'!I456,"")</f>
      </c>
      <c r="J265" s="524">
        <f>IF('Załącznik Nr 2 - wydatki'!J456&gt;0,'Załącznik Nr 2 - wydatki'!J456,"")</f>
      </c>
      <c r="K265" s="36">
        <f t="shared" si="47"/>
        <v>0.09073001850414851</v>
      </c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</row>
    <row r="266" spans="1:119" s="5" customFormat="1" ht="13.5" thickBot="1">
      <c r="A266" s="44"/>
      <c r="B266" s="58"/>
      <c r="C266" s="51" t="s">
        <v>83</v>
      </c>
      <c r="D266" s="41">
        <v>4300</v>
      </c>
      <c r="E266" s="524">
        <f>IF('Załącznik Nr 2 - wydatki'!E457&gt;0,'Załącznik Nr 2 - wydatki'!E457,"")</f>
        <v>19800</v>
      </c>
      <c r="F266" s="524">
        <f>IF('Załącznik Nr 2 - wydatki'!F457&gt;0,'Załącznik Nr 2 - wydatki'!F457,"")</f>
        <v>22300</v>
      </c>
      <c r="G266" s="524">
        <f>IF('Załącznik Nr 2 - wydatki'!G457&gt;0,'Załącznik Nr 2 - wydatki'!G457,"")</f>
        <v>22300</v>
      </c>
      <c r="H266" s="524">
        <f>IF('Załącznik Nr 2 - wydatki'!H457&gt;0,'Załącznik Nr 2 - wydatki'!H457,"")</f>
        <v>22300</v>
      </c>
      <c r="I266" s="524">
        <f>IF('Załącznik Nr 2 - wydatki'!I457&gt;0,'Załącznik Nr 2 - wydatki'!I457,"")</f>
      </c>
      <c r="J266" s="524">
        <f>IF('Załącznik Nr 2 - wydatki'!J457&gt;0,'Załącznik Nr 2 - wydatki'!J457,"")</f>
      </c>
      <c r="K266" s="36">
        <f t="shared" si="47"/>
        <v>1.1262626262626263</v>
      </c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</row>
    <row r="267" spans="1:119" s="5" customFormat="1" ht="24.75" thickBot="1">
      <c r="A267" s="44"/>
      <c r="B267" s="58"/>
      <c r="C267" s="97" t="s">
        <v>302</v>
      </c>
      <c r="D267" s="41">
        <v>4330</v>
      </c>
      <c r="E267" s="524">
        <f>IF('Załącznik Nr 2 - wydatki'!E458&gt;0,'Załącznik Nr 2 - wydatki'!E458,"")</f>
        <v>167030</v>
      </c>
      <c r="F267" s="524">
        <f>IF('Załącznik Nr 2 - wydatki'!F458&gt;0,'Załącznik Nr 2 - wydatki'!F458,"")</f>
        <v>200000</v>
      </c>
      <c r="G267" s="524">
        <f>IF('Załącznik Nr 2 - wydatki'!G458&gt;0,'Załącznik Nr 2 - wydatki'!G458,"")</f>
        <v>200000</v>
      </c>
      <c r="H267" s="524">
        <f>IF('Załącznik Nr 2 - wydatki'!H458&gt;0,'Załącznik Nr 2 - wydatki'!H458,"")</f>
        <v>200000</v>
      </c>
      <c r="I267" s="524">
        <f>IF('Załącznik Nr 2 - wydatki'!I458&gt;0,'Załącznik Nr 2 - wydatki'!I458,"")</f>
      </c>
      <c r="J267" s="524">
        <f>IF('Załącznik Nr 2 - wydatki'!J458&gt;0,'Załącznik Nr 2 - wydatki'!J458,"")</f>
      </c>
      <c r="K267" s="36">
        <f t="shared" si="47"/>
        <v>1.197389690474765</v>
      </c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</row>
    <row r="268" spans="1:119" s="5" customFormat="1" ht="13.5" thickBot="1">
      <c r="A268" s="44"/>
      <c r="B268" s="58"/>
      <c r="C268" s="51" t="s">
        <v>84</v>
      </c>
      <c r="D268" s="41">
        <v>4410</v>
      </c>
      <c r="E268" s="524">
        <f>IF('Załącznik Nr 2 - wydatki'!E459&gt;0,'Załącznik Nr 2 - wydatki'!E459,"")</f>
        <v>500</v>
      </c>
      <c r="F268" s="524">
        <f>IF('Załącznik Nr 2 - wydatki'!F459&gt;0,'Załącznik Nr 2 - wydatki'!F459,"")</f>
        <v>500</v>
      </c>
      <c r="G268" s="524">
        <f>IF('Załącznik Nr 2 - wydatki'!G459&gt;0,'Załącznik Nr 2 - wydatki'!G459,"")</f>
        <v>500</v>
      </c>
      <c r="H268" s="524">
        <f>IF('Załącznik Nr 2 - wydatki'!H459&gt;0,'Załącznik Nr 2 - wydatki'!H459,"")</f>
        <v>500</v>
      </c>
      <c r="I268" s="524">
        <f>IF('Załącznik Nr 2 - wydatki'!I459&gt;0,'Załącznik Nr 2 - wydatki'!I459,"")</f>
      </c>
      <c r="J268" s="524">
        <f>IF('Załącznik Nr 2 - wydatki'!J459&gt;0,'Załącznik Nr 2 - wydatki'!J459,"")</f>
      </c>
      <c r="K268" s="36">
        <f t="shared" si="47"/>
        <v>1</v>
      </c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</row>
    <row r="269" spans="1:119" s="5" customFormat="1" ht="13.5" thickBot="1">
      <c r="A269" s="44"/>
      <c r="B269" s="58"/>
      <c r="C269" s="51" t="s">
        <v>85</v>
      </c>
      <c r="D269" s="41">
        <v>4430</v>
      </c>
      <c r="E269" s="524">
        <f>IF('Załącznik Nr 2 - wydatki'!E460&gt;0,'Załącznik Nr 2 - wydatki'!E460,"")</f>
        <v>5000</v>
      </c>
      <c r="F269" s="524">
        <f>IF('Załącznik Nr 2 - wydatki'!F460&gt;0,'Załącznik Nr 2 - wydatki'!F460,"")</f>
        <v>5700</v>
      </c>
      <c r="G269" s="524">
        <f>IF('Załącznik Nr 2 - wydatki'!G460&gt;0,'Załącznik Nr 2 - wydatki'!G460,"")</f>
        <v>5700</v>
      </c>
      <c r="H269" s="524">
        <f>IF('Załącznik Nr 2 - wydatki'!H460&gt;0,'Załącznik Nr 2 - wydatki'!H460,"")</f>
        <v>5700</v>
      </c>
      <c r="I269" s="524">
        <f>IF('Załącznik Nr 2 - wydatki'!I460&gt;0,'Załącznik Nr 2 - wydatki'!I460,"")</f>
      </c>
      <c r="J269" s="524">
        <f>IF('Załącznik Nr 2 - wydatki'!J460&gt;0,'Załącznik Nr 2 - wydatki'!J460,"")</f>
      </c>
      <c r="K269" s="36">
        <f t="shared" si="47"/>
        <v>1.14</v>
      </c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</row>
    <row r="270" spans="1:119" s="5" customFormat="1" ht="13.5" thickBot="1">
      <c r="A270" s="44"/>
      <c r="B270" s="58"/>
      <c r="C270" s="51" t="s">
        <v>86</v>
      </c>
      <c r="D270" s="41">
        <v>4440</v>
      </c>
      <c r="E270" s="524">
        <f>IF('Załącznik Nr 2 - wydatki'!E461&gt;0,'Załącznik Nr 2 - wydatki'!E461,"")</f>
        <v>63800</v>
      </c>
      <c r="F270" s="524">
        <f>IF('Załącznik Nr 2 - wydatki'!F461&gt;0,'Załącznik Nr 2 - wydatki'!F461,"")</f>
        <v>70700</v>
      </c>
      <c r="G270" s="524">
        <f>IF('Załącznik Nr 2 - wydatki'!G461&gt;0,'Załącznik Nr 2 - wydatki'!G461,"")</f>
        <v>70700</v>
      </c>
      <c r="H270" s="524">
        <f>IF('Załącznik Nr 2 - wydatki'!H461&gt;0,'Załącznik Nr 2 - wydatki'!H461,"")</f>
        <v>70700</v>
      </c>
      <c r="I270" s="524">
        <f>IF('Załącznik Nr 2 - wydatki'!I461&gt;0,'Załącznik Nr 2 - wydatki'!I461,"")</f>
      </c>
      <c r="J270" s="524">
        <f>IF('Załącznik Nr 2 - wydatki'!J461&gt;0,'Załącznik Nr 2 - wydatki'!J461,"")</f>
      </c>
      <c r="K270" s="36">
        <f t="shared" si="47"/>
        <v>1.1081504702194358</v>
      </c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</row>
    <row r="271" spans="1:119" s="5" customFormat="1" ht="13.5" thickBot="1">
      <c r="A271" s="44"/>
      <c r="B271" s="58"/>
      <c r="C271" s="51" t="s">
        <v>87</v>
      </c>
      <c r="D271" s="41">
        <v>4480</v>
      </c>
      <c r="E271" s="524">
        <f>IF('Załącznik Nr 2 - wydatki'!E462&gt;0,'Załącznik Nr 2 - wydatki'!E462,"")</f>
        <v>600</v>
      </c>
      <c r="F271" s="524">
        <f>IF('Załącznik Nr 2 - wydatki'!F462&gt;0,'Załącznik Nr 2 - wydatki'!F462,"")</f>
        <v>600</v>
      </c>
      <c r="G271" s="524">
        <f>IF('Załącznik Nr 2 - wydatki'!G462&gt;0,'Załącznik Nr 2 - wydatki'!G462,"")</f>
        <v>600</v>
      </c>
      <c r="H271" s="524">
        <f>IF('Załącznik Nr 2 - wydatki'!H462&gt;0,'Załącznik Nr 2 - wydatki'!H462,"")</f>
        <v>600</v>
      </c>
      <c r="I271" s="524">
        <f>IF('Załącznik Nr 2 - wydatki'!I462&gt;0,'Załącznik Nr 2 - wydatki'!I462,"")</f>
      </c>
      <c r="J271" s="524">
        <f>IF('Załącznik Nr 2 - wydatki'!J462&gt;0,'Załącznik Nr 2 - wydatki'!J462,"")</f>
      </c>
      <c r="K271" s="36">
        <f t="shared" si="47"/>
        <v>1</v>
      </c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</row>
    <row r="272" spans="1:119" s="5" customFormat="1" ht="13.5" thickBot="1">
      <c r="A272" s="44"/>
      <c r="B272" s="279" t="s">
        <v>355</v>
      </c>
      <c r="C272" s="285" t="s">
        <v>246</v>
      </c>
      <c r="D272" s="40"/>
      <c r="E272" s="526">
        <f aca="true" t="shared" si="48" ref="E272:J272">SUM(E273:E283)</f>
        <v>91200</v>
      </c>
      <c r="F272" s="526">
        <f t="shared" si="48"/>
        <v>91200</v>
      </c>
      <c r="G272" s="526">
        <f t="shared" si="48"/>
        <v>91200</v>
      </c>
      <c r="H272" s="526">
        <f t="shared" si="48"/>
        <v>91200</v>
      </c>
      <c r="I272" s="526">
        <f t="shared" si="48"/>
        <v>0</v>
      </c>
      <c r="J272" s="526">
        <f t="shared" si="48"/>
        <v>0</v>
      </c>
      <c r="K272" s="36">
        <f t="shared" si="47"/>
        <v>1</v>
      </c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</row>
    <row r="273" spans="1:119" s="5" customFormat="1" ht="13.5" thickBot="1">
      <c r="A273" s="44"/>
      <c r="B273" s="58"/>
      <c r="C273" s="52" t="s">
        <v>371</v>
      </c>
      <c r="D273" s="43">
        <v>4010</v>
      </c>
      <c r="E273" s="351">
        <v>50300</v>
      </c>
      <c r="F273" s="351">
        <v>52800</v>
      </c>
      <c r="G273" s="351">
        <f>SUM(H273:J273)</f>
        <v>52800</v>
      </c>
      <c r="H273" s="351">
        <v>52800</v>
      </c>
      <c r="I273" s="351"/>
      <c r="J273" s="351"/>
      <c r="K273" s="36">
        <f t="shared" si="47"/>
        <v>1.0497017892644136</v>
      </c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</row>
    <row r="274" spans="1:119" s="5" customFormat="1" ht="13.5" thickBot="1">
      <c r="A274" s="44"/>
      <c r="B274" s="58"/>
      <c r="C274" s="52" t="s">
        <v>78</v>
      </c>
      <c r="D274" s="43">
        <v>4040</v>
      </c>
      <c r="E274" s="351">
        <v>4100</v>
      </c>
      <c r="F274" s="351">
        <v>4275</v>
      </c>
      <c r="G274" s="351">
        <f aca="true" t="shared" si="49" ref="G274:G283">SUM(H274:J274)</f>
        <v>4275</v>
      </c>
      <c r="H274" s="351">
        <v>4275</v>
      </c>
      <c r="I274" s="351"/>
      <c r="J274" s="351"/>
      <c r="K274" s="36">
        <f t="shared" si="47"/>
        <v>1.0426829268292683</v>
      </c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</row>
    <row r="275" spans="1:119" s="5" customFormat="1" ht="13.5" thickBot="1">
      <c r="A275" s="44"/>
      <c r="B275" s="58"/>
      <c r="C275" s="52" t="s">
        <v>79</v>
      </c>
      <c r="D275" s="43">
        <v>4110</v>
      </c>
      <c r="E275" s="351">
        <v>9600</v>
      </c>
      <c r="F275" s="351">
        <v>10100</v>
      </c>
      <c r="G275" s="351">
        <f t="shared" si="49"/>
        <v>10100</v>
      </c>
      <c r="H275" s="351">
        <v>10100</v>
      </c>
      <c r="I275" s="351"/>
      <c r="J275" s="351"/>
      <c r="K275" s="36">
        <f t="shared" si="47"/>
        <v>1.0520833333333333</v>
      </c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</row>
    <row r="276" spans="1:119" s="5" customFormat="1" ht="13.5" thickBot="1">
      <c r="A276" s="44"/>
      <c r="B276" s="58"/>
      <c r="C276" s="52" t="s">
        <v>247</v>
      </c>
      <c r="D276" s="43">
        <v>4120</v>
      </c>
      <c r="E276" s="351">
        <v>1300</v>
      </c>
      <c r="F276" s="351">
        <v>1400</v>
      </c>
      <c r="G276" s="351">
        <f t="shared" si="49"/>
        <v>1400</v>
      </c>
      <c r="H276" s="351">
        <v>1400</v>
      </c>
      <c r="I276" s="351"/>
      <c r="J276" s="351"/>
      <c r="K276" s="36">
        <f t="shared" si="47"/>
        <v>1.0769230769230769</v>
      </c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</row>
    <row r="277" spans="1:119" s="5" customFormat="1" ht="13.5" thickBot="1">
      <c r="A277" s="44"/>
      <c r="B277" s="58"/>
      <c r="C277" s="52" t="s">
        <v>117</v>
      </c>
      <c r="D277" s="43">
        <v>4210</v>
      </c>
      <c r="E277" s="351">
        <v>1120</v>
      </c>
      <c r="F277" s="351">
        <v>335</v>
      </c>
      <c r="G277" s="351">
        <f t="shared" si="49"/>
        <v>335</v>
      </c>
      <c r="H277" s="351">
        <v>335</v>
      </c>
      <c r="I277" s="351"/>
      <c r="J277" s="351"/>
      <c r="K277" s="36">
        <f t="shared" si="47"/>
        <v>0.29910714285714285</v>
      </c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</row>
    <row r="278" spans="1:119" s="5" customFormat="1" ht="13.5" thickBot="1">
      <c r="A278" s="44"/>
      <c r="B278" s="58"/>
      <c r="C278" s="52" t="s">
        <v>248</v>
      </c>
      <c r="D278" s="43">
        <v>4220</v>
      </c>
      <c r="E278" s="351">
        <v>7700</v>
      </c>
      <c r="F278" s="351">
        <v>6800</v>
      </c>
      <c r="G278" s="351">
        <f t="shared" si="49"/>
        <v>6800</v>
      </c>
      <c r="H278" s="351">
        <v>6800</v>
      </c>
      <c r="I278" s="351"/>
      <c r="J278" s="351"/>
      <c r="K278" s="36">
        <f t="shared" si="47"/>
        <v>0.8831168831168831</v>
      </c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</row>
    <row r="279" spans="1:119" s="5" customFormat="1" ht="13.5" thickBot="1">
      <c r="A279" s="44"/>
      <c r="B279" s="58"/>
      <c r="C279" s="52" t="s">
        <v>81</v>
      </c>
      <c r="D279" s="43">
        <v>4260</v>
      </c>
      <c r="E279" s="351">
        <v>12700</v>
      </c>
      <c r="F279" s="351">
        <v>10700</v>
      </c>
      <c r="G279" s="351">
        <f t="shared" si="49"/>
        <v>10700</v>
      </c>
      <c r="H279" s="351">
        <v>10700</v>
      </c>
      <c r="I279" s="351"/>
      <c r="J279" s="351"/>
      <c r="K279" s="36">
        <f t="shared" si="47"/>
        <v>0.84251968503937</v>
      </c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</row>
    <row r="280" spans="1:119" s="5" customFormat="1" ht="13.5" thickBot="1">
      <c r="A280" s="44"/>
      <c r="B280" s="58"/>
      <c r="C280" s="52" t="s">
        <v>82</v>
      </c>
      <c r="D280" s="43">
        <v>4270</v>
      </c>
      <c r="E280" s="351">
        <v>1500</v>
      </c>
      <c r="F280" s="351">
        <v>1700</v>
      </c>
      <c r="G280" s="351">
        <f t="shared" si="49"/>
        <v>1700</v>
      </c>
      <c r="H280" s="351">
        <v>1700</v>
      </c>
      <c r="I280" s="351"/>
      <c r="J280" s="351"/>
      <c r="K280" s="36">
        <f t="shared" si="47"/>
        <v>1.1333333333333333</v>
      </c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</row>
    <row r="281" spans="1:119" s="5" customFormat="1" ht="13.5" thickBot="1">
      <c r="A281" s="44"/>
      <c r="B281" s="58"/>
      <c r="C281" s="52" t="s">
        <v>83</v>
      </c>
      <c r="D281" s="43">
        <v>4300</v>
      </c>
      <c r="E281" s="351">
        <v>550</v>
      </c>
      <c r="F281" s="351">
        <v>650</v>
      </c>
      <c r="G281" s="351">
        <f t="shared" si="49"/>
        <v>650</v>
      </c>
      <c r="H281" s="351">
        <v>650</v>
      </c>
      <c r="I281" s="351"/>
      <c r="J281" s="351"/>
      <c r="K281" s="36">
        <f t="shared" si="47"/>
        <v>1.1818181818181819</v>
      </c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</row>
    <row r="282" spans="1:119" s="5" customFormat="1" ht="13.5" thickBot="1">
      <c r="A282" s="44"/>
      <c r="B282" s="58"/>
      <c r="C282" s="52" t="s">
        <v>250</v>
      </c>
      <c r="D282" s="43">
        <v>4430</v>
      </c>
      <c r="E282" s="351">
        <v>100</v>
      </c>
      <c r="F282" s="351">
        <v>100</v>
      </c>
      <c r="G282" s="351">
        <f t="shared" si="49"/>
        <v>100</v>
      </c>
      <c r="H282" s="351">
        <v>100</v>
      </c>
      <c r="I282" s="351"/>
      <c r="J282" s="351"/>
      <c r="K282" s="36">
        <f t="shared" si="47"/>
        <v>1</v>
      </c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</row>
    <row r="283" spans="1:119" s="5" customFormat="1" ht="13.5" thickBot="1">
      <c r="A283" s="44"/>
      <c r="B283" s="58"/>
      <c r="C283" s="52" t="s">
        <v>241</v>
      </c>
      <c r="D283" s="43">
        <v>4440</v>
      </c>
      <c r="E283" s="351">
        <v>2230</v>
      </c>
      <c r="F283" s="351">
        <v>2340</v>
      </c>
      <c r="G283" s="351">
        <f t="shared" si="49"/>
        <v>2340</v>
      </c>
      <c r="H283" s="351">
        <v>2340</v>
      </c>
      <c r="I283" s="351"/>
      <c r="J283" s="351"/>
      <c r="K283" s="36">
        <f t="shared" si="47"/>
        <v>1.0493273542600896</v>
      </c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</row>
    <row r="284" spans="1:119" s="9" customFormat="1" ht="21" customHeight="1" thickBot="1">
      <c r="A284" s="79" t="s">
        <v>368</v>
      </c>
      <c r="B284" s="59" t="s">
        <v>356</v>
      </c>
      <c r="C284" s="109" t="s">
        <v>177</v>
      </c>
      <c r="D284" s="134"/>
      <c r="E284" s="512">
        <f aca="true" t="shared" si="50" ref="E284:J284">SUM(E285:E290)</f>
        <v>644768</v>
      </c>
      <c r="F284" s="512">
        <f t="shared" si="50"/>
        <v>843348</v>
      </c>
      <c r="G284" s="512">
        <f t="shared" si="50"/>
        <v>843348</v>
      </c>
      <c r="H284" s="512">
        <f t="shared" si="50"/>
        <v>583848</v>
      </c>
      <c r="I284" s="512">
        <f t="shared" si="50"/>
        <v>259500</v>
      </c>
      <c r="J284" s="512">
        <f t="shared" si="50"/>
        <v>0</v>
      </c>
      <c r="K284" s="36">
        <f t="shared" si="47"/>
        <v>1.307986748722021</v>
      </c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7"/>
      <c r="BQ284" s="167"/>
      <c r="BR284" s="167"/>
      <c r="BS284" s="167"/>
      <c r="BT284" s="167"/>
      <c r="BU284" s="167"/>
      <c r="BV284" s="167"/>
      <c r="BW284" s="167"/>
      <c r="BX284" s="167"/>
      <c r="BY284" s="167"/>
      <c r="BZ284" s="167"/>
      <c r="CA284" s="167"/>
      <c r="CB284" s="167"/>
      <c r="CC284" s="167"/>
      <c r="CD284" s="167"/>
      <c r="CE284" s="167"/>
      <c r="CF284" s="167"/>
      <c r="CG284" s="167"/>
      <c r="CH284" s="167"/>
      <c r="CI284" s="167"/>
      <c r="CJ284" s="167"/>
      <c r="CK284" s="167"/>
      <c r="CL284" s="167"/>
      <c r="CM284" s="167"/>
      <c r="CN284" s="167"/>
      <c r="CO284" s="167"/>
      <c r="CP284" s="167"/>
      <c r="CQ284" s="167"/>
      <c r="CR284" s="167"/>
      <c r="CS284" s="167"/>
      <c r="CT284" s="167"/>
      <c r="CU284" s="167"/>
      <c r="CV284" s="167"/>
      <c r="CW284" s="167"/>
      <c r="CX284" s="167"/>
      <c r="CY284" s="167"/>
      <c r="CZ284" s="167"/>
      <c r="DA284" s="167"/>
      <c r="DB284" s="167"/>
      <c r="DC284" s="167"/>
      <c r="DD284" s="167"/>
      <c r="DE284" s="167"/>
      <c r="DF284" s="167"/>
      <c r="DG284" s="167"/>
      <c r="DH284" s="167"/>
      <c r="DI284" s="167"/>
      <c r="DJ284" s="167"/>
      <c r="DK284" s="167"/>
      <c r="DL284" s="167"/>
      <c r="DM284" s="167"/>
      <c r="DN284" s="167"/>
      <c r="DO284" s="167"/>
    </row>
    <row r="285" spans="1:119" s="9" customFormat="1" ht="36" customHeight="1" thickBot="1">
      <c r="A285" s="44"/>
      <c r="B285" s="64"/>
      <c r="C285" s="246" t="s">
        <v>394</v>
      </c>
      <c r="D285" s="53">
        <v>2320</v>
      </c>
      <c r="E285" s="346">
        <f>IF('Załącznik Nr 2 - wydatki'!E485&gt;0,'Załącznik Nr 2 - wydatki'!E485,"")</f>
        <v>201967</v>
      </c>
      <c r="F285" s="346">
        <f>IF('Załącznik Nr 2 - wydatki'!F485&gt;0,'Załącznik Nr 2 - wydatki'!F485,"")</f>
        <v>259500</v>
      </c>
      <c r="G285" s="346">
        <f>IF('Załącznik Nr 2 - wydatki'!G485&gt;0,'Załącznik Nr 2 - wydatki'!G485,"")</f>
        <v>259500</v>
      </c>
      <c r="H285" s="346">
        <f>IF('Załącznik Nr 2 - wydatki'!H485&gt;0,'Załącznik Nr 2 - wydatki'!H485,"")</f>
      </c>
      <c r="I285" s="346">
        <f>IF('Załącznik Nr 2 - wydatki'!I485&gt;0,'Załącznik Nr 2 - wydatki'!I485,"")</f>
        <v>259500</v>
      </c>
      <c r="J285" s="346">
        <f>IF('Załącznik Nr 2 - wydatki'!J485&gt;0,'Załącznik Nr 2 - wydatki'!J485,"")</f>
      </c>
      <c r="K285" s="36">
        <f t="shared" si="47"/>
        <v>1.2848633687681652</v>
      </c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  <c r="DE285" s="167"/>
      <c r="DF285" s="167"/>
      <c r="DG285" s="167"/>
      <c r="DH285" s="167"/>
      <c r="DI285" s="167"/>
      <c r="DJ285" s="167"/>
      <c r="DK285" s="167"/>
      <c r="DL285" s="167"/>
      <c r="DM285" s="167"/>
      <c r="DN285" s="167"/>
      <c r="DO285" s="167"/>
    </row>
    <row r="286" spans="1:119" s="5" customFormat="1" ht="13.5" customHeight="1" thickBot="1">
      <c r="A286" s="44"/>
      <c r="B286" s="58"/>
      <c r="C286" s="51" t="s">
        <v>178</v>
      </c>
      <c r="D286" s="41">
        <v>3110</v>
      </c>
      <c r="E286" s="346">
        <f>IF('Załącznik Nr 2 - wydatki'!E486&gt;0,'Załącznik Nr 2 - wydatki'!E486,"")</f>
        <v>406005</v>
      </c>
      <c r="F286" s="346">
        <f>IF('Załącznik Nr 2 - wydatki'!F486&gt;0,'Załącznik Nr 2 - wydatki'!F486,"")</f>
        <v>546000</v>
      </c>
      <c r="G286" s="346">
        <f>IF('Załącznik Nr 2 - wydatki'!G486&gt;0,'Załącznik Nr 2 - wydatki'!G486,"")</f>
        <v>546000</v>
      </c>
      <c r="H286" s="346">
        <f>IF('Załącznik Nr 2 - wydatki'!H486&gt;0,'Załącznik Nr 2 - wydatki'!H486,"")</f>
        <v>546000</v>
      </c>
      <c r="I286" s="346">
        <f>IF('Załącznik Nr 2 - wydatki'!I486&gt;0,'Załącznik Nr 2 - wydatki'!I486,"")</f>
      </c>
      <c r="J286" s="346">
        <f>IF('Załącznik Nr 2 - wydatki'!J486&gt;0,'Załącznik Nr 2 - wydatki'!J486,"")</f>
      </c>
      <c r="K286" s="36">
        <f t="shared" si="47"/>
        <v>1.3448110244947722</v>
      </c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</row>
    <row r="287" spans="1:119" s="5" customFormat="1" ht="13.5" customHeight="1" thickBot="1">
      <c r="A287" s="44"/>
      <c r="B287" s="58"/>
      <c r="C287" s="51" t="s">
        <v>79</v>
      </c>
      <c r="D287" s="44">
        <v>4110</v>
      </c>
      <c r="E287" s="346">
        <f>IF('Załącznik Nr 2 - wydatki'!E487&gt;0,'Załącznik Nr 2 - wydatki'!E487,"")</f>
        <v>4500</v>
      </c>
      <c r="F287" s="346">
        <f>IF('Załącznik Nr 2 - wydatki'!F487&gt;0,'Załącznik Nr 2 - wydatki'!F487,"")</f>
        <v>4500</v>
      </c>
      <c r="G287" s="346">
        <f>IF('Załącznik Nr 2 - wydatki'!G487&gt;0,'Załącznik Nr 2 - wydatki'!G487,"")</f>
        <v>4500</v>
      </c>
      <c r="H287" s="346">
        <f>IF('Załącznik Nr 2 - wydatki'!H487&gt;0,'Załącznik Nr 2 - wydatki'!H487,"")</f>
        <v>4500</v>
      </c>
      <c r="I287" s="346">
        <f>IF('Załącznik Nr 2 - wydatki'!I487&gt;0,'Załącznik Nr 2 - wydatki'!I487,"")</f>
      </c>
      <c r="J287" s="346">
        <f>IF('Załącznik Nr 2 - wydatki'!J487&gt;0,'Załącznik Nr 2 - wydatki'!J487,"")</f>
      </c>
      <c r="K287" s="36">
        <f t="shared" si="47"/>
        <v>1</v>
      </c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</row>
    <row r="288" spans="1:119" s="5" customFormat="1" ht="13.5" customHeight="1" thickBot="1">
      <c r="A288" s="45"/>
      <c r="B288" s="63"/>
      <c r="C288" s="291" t="s">
        <v>137</v>
      </c>
      <c r="D288" s="46">
        <v>4120</v>
      </c>
      <c r="E288" s="395">
        <f>IF('Załącznik Nr 2 - wydatki'!E488&gt;0,'Załącznik Nr 2 - wydatki'!E488,"")</f>
        <v>700</v>
      </c>
      <c r="F288" s="395">
        <f>IF('Załącznik Nr 2 - wydatki'!F488&gt;0,'Załącznik Nr 2 - wydatki'!F488,"")</f>
        <v>678</v>
      </c>
      <c r="G288" s="395">
        <f>IF('Załącznik Nr 2 - wydatki'!G488&gt;0,'Załącznik Nr 2 - wydatki'!G488,"")</f>
        <v>678</v>
      </c>
      <c r="H288" s="395">
        <f>IF('Załącznik Nr 2 - wydatki'!H488&gt;0,'Załącznik Nr 2 - wydatki'!H488,"")</f>
        <v>678</v>
      </c>
      <c r="I288" s="395">
        <f>IF('Załącznik Nr 2 - wydatki'!I488&gt;0,'Załącznik Nr 2 - wydatki'!I488,"")</f>
      </c>
      <c r="J288" s="395">
        <f>IF('Załącznik Nr 2 - wydatki'!J488&gt;0,'Załącznik Nr 2 - wydatki'!J488,"")</f>
      </c>
      <c r="K288" s="36">
        <f t="shared" si="47"/>
        <v>0.9685714285714285</v>
      </c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</row>
    <row r="289" spans="1:119" s="5" customFormat="1" ht="13.5" customHeight="1" thickBot="1">
      <c r="A289" s="122"/>
      <c r="B289" s="252"/>
      <c r="C289" s="303" t="s">
        <v>80</v>
      </c>
      <c r="D289" s="304">
        <v>4210</v>
      </c>
      <c r="E289" s="413">
        <f>IF('Załącznik Nr 2 - wydatki'!E489&gt;0,'Załącznik Nr 2 - wydatki'!E489,"")</f>
        <v>4863</v>
      </c>
      <c r="F289" s="413">
        <f>IF('Załącznik Nr 2 - wydatki'!F489&gt;0,'Załącznik Nr 2 - wydatki'!F489,"")</f>
        <v>5000</v>
      </c>
      <c r="G289" s="413">
        <f>IF('Załącznik Nr 2 - wydatki'!G489&gt;0,'Załącznik Nr 2 - wydatki'!G489,"")</f>
        <v>5000</v>
      </c>
      <c r="H289" s="413">
        <f>IF('Załącznik Nr 2 - wydatki'!H489&gt;0,'Załącznik Nr 2 - wydatki'!H489,"")</f>
        <v>5000</v>
      </c>
      <c r="I289" s="413">
        <f>IF('Załącznik Nr 2 - wydatki'!I489&gt;0,'Załącznik Nr 2 - wydatki'!I489,"")</f>
      </c>
      <c r="J289" s="413">
        <f>IF('Załącznik Nr 2 - wydatki'!J489&gt;0,'Załącznik Nr 2 - wydatki'!J489,"")</f>
      </c>
      <c r="K289" s="36">
        <f t="shared" si="47"/>
        <v>1.0281719103434095</v>
      </c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</row>
    <row r="290" spans="1:119" s="5" customFormat="1" ht="13.5" customHeight="1" thickBot="1">
      <c r="A290" s="44"/>
      <c r="B290" s="58"/>
      <c r="C290" s="99" t="s">
        <v>313</v>
      </c>
      <c r="D290" s="44">
        <v>4170</v>
      </c>
      <c r="E290" s="346">
        <f>IF('Załącznik Nr 2 - wydatki'!E490&gt;0,'Załącznik Nr 2 - wydatki'!E490,"")</f>
        <v>26733</v>
      </c>
      <c r="F290" s="346">
        <f>IF('Załącznik Nr 2 - wydatki'!F490&gt;0,'Załącznik Nr 2 - wydatki'!F490,"")</f>
        <v>27670</v>
      </c>
      <c r="G290" s="346">
        <f>IF('Załącznik Nr 2 - wydatki'!G490&gt;0,'Załącznik Nr 2 - wydatki'!G490,"")</f>
        <v>27670</v>
      </c>
      <c r="H290" s="346">
        <f>IF('Załącznik Nr 2 - wydatki'!H490&gt;0,'Załącznik Nr 2 - wydatki'!H490,"")</f>
        <v>27670</v>
      </c>
      <c r="I290" s="346">
        <f>IF('Załącznik Nr 2 - wydatki'!I490&gt;0,'Załącznik Nr 2 - wydatki'!I490,"")</f>
      </c>
      <c r="J290" s="346">
        <f>IF('Załącznik Nr 2 - wydatki'!J490&gt;0,'Załącznik Nr 2 - wydatki'!J490,"")</f>
      </c>
      <c r="K290" s="36">
        <f t="shared" si="47"/>
        <v>1.0350503123480344</v>
      </c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</row>
    <row r="291" spans="1:119" s="5" customFormat="1" ht="13.5" customHeight="1" thickBot="1">
      <c r="A291" s="44"/>
      <c r="B291" s="223" t="s">
        <v>369</v>
      </c>
      <c r="C291" s="188" t="s">
        <v>370</v>
      </c>
      <c r="D291" s="545"/>
      <c r="E291" s="511">
        <f aca="true" t="shared" si="51" ref="E291:J291">SUM(E292:E308)</f>
        <v>376590</v>
      </c>
      <c r="F291" s="511">
        <f t="shared" si="51"/>
        <v>191728</v>
      </c>
      <c r="G291" s="511">
        <f t="shared" si="51"/>
        <v>191728</v>
      </c>
      <c r="H291" s="511">
        <f t="shared" si="51"/>
        <v>191728</v>
      </c>
      <c r="I291" s="511">
        <f t="shared" si="51"/>
        <v>0</v>
      </c>
      <c r="J291" s="511">
        <f t="shared" si="51"/>
        <v>0</v>
      </c>
      <c r="K291" s="36">
        <f t="shared" si="47"/>
        <v>0.509116014764067</v>
      </c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</row>
    <row r="292" spans="1:119" s="5" customFormat="1" ht="13.5" customHeight="1" thickBot="1">
      <c r="A292" s="44"/>
      <c r="B292" s="58"/>
      <c r="C292" s="52" t="s">
        <v>13</v>
      </c>
      <c r="D292" s="221">
        <v>3020</v>
      </c>
      <c r="E292" s="346">
        <f>IF('Załącznik Nr 2 - wydatki'!E536&gt;0,'Załącznik Nr 2 - wydatki'!E536,"")</f>
      </c>
      <c r="F292" s="346">
        <f>IF('Załącznik Nr 2 - wydatki'!F536&gt;0,'Załącznik Nr 2 - wydatki'!F536,"")</f>
        <v>1000</v>
      </c>
      <c r="G292" s="346">
        <f>IF('Załącznik Nr 2 - wydatki'!G536&gt;0,'Załącznik Nr 2 - wydatki'!G536,"")</f>
        <v>1000</v>
      </c>
      <c r="H292" s="346">
        <f>IF('Załącznik Nr 2 - wydatki'!H536&gt;0,'Załącznik Nr 2 - wydatki'!H536,"")</f>
        <v>1000</v>
      </c>
      <c r="I292" s="346">
        <f>IF('Załącznik Nr 2 - wydatki'!I536&gt;0,'Załącznik Nr 2 - wydatki'!I536,"")</f>
      </c>
      <c r="J292" s="346">
        <f>IF('Załącznik Nr 2 - wydatki'!J536&gt;0,'Załącznik Nr 2 - wydatki'!J536,"")</f>
      </c>
      <c r="K292" s="36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</row>
    <row r="293" spans="1:119" s="5" customFormat="1" ht="13.5" customHeight="1" thickBot="1">
      <c r="A293" s="44"/>
      <c r="B293" s="58"/>
      <c r="C293" s="99" t="s">
        <v>371</v>
      </c>
      <c r="D293" s="211">
        <v>4010</v>
      </c>
      <c r="E293" s="346">
        <f>IF('Załącznik Nr 2 - wydatki'!E537&gt;0,'Załącznik Nr 2 - wydatki'!E537,"")</f>
        <v>81051</v>
      </c>
      <c r="F293" s="346">
        <f>IF('Załącznik Nr 2 - wydatki'!F537&gt;0,'Załącznik Nr 2 - wydatki'!F537,"")</f>
        <v>123683</v>
      </c>
      <c r="G293" s="346">
        <f>IF('Załącznik Nr 2 - wydatki'!G537&gt;0,'Załącznik Nr 2 - wydatki'!G537,"")</f>
        <v>123683</v>
      </c>
      <c r="H293" s="346">
        <f>IF('Załącznik Nr 2 - wydatki'!H537&gt;0,'Załącznik Nr 2 - wydatki'!H537,"")</f>
        <v>123683</v>
      </c>
      <c r="I293" s="346">
        <f>IF('Załącznik Nr 2 - wydatki'!I537&gt;0,'Załącznik Nr 2 - wydatki'!I537,"")</f>
      </c>
      <c r="J293" s="346">
        <f>IF('Załącznik Nr 2 - wydatki'!J537&gt;0,'Załącznik Nr 2 - wydatki'!J537,"")</f>
      </c>
      <c r="K293" s="36">
        <f t="shared" si="47"/>
        <v>1.5259898088857633</v>
      </c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</row>
    <row r="294" spans="1:119" s="5" customFormat="1" ht="13.5" customHeight="1" thickBot="1">
      <c r="A294" s="44"/>
      <c r="B294" s="58"/>
      <c r="C294" s="97" t="s">
        <v>79</v>
      </c>
      <c r="D294" s="209">
        <v>4110</v>
      </c>
      <c r="E294" s="346">
        <f>IF('Załącznik Nr 2 - wydatki'!E538&gt;0,'Załącznik Nr 2 - wydatki'!E538,"")</f>
        <v>19324</v>
      </c>
      <c r="F294" s="346">
        <f>IF('Załącznik Nr 2 - wydatki'!F538&gt;0,'Załącznik Nr 2 - wydatki'!F538,"")</f>
        <v>21571</v>
      </c>
      <c r="G294" s="346">
        <f>IF('Załącznik Nr 2 - wydatki'!G538&gt;0,'Załącznik Nr 2 - wydatki'!G538,"")</f>
        <v>21571</v>
      </c>
      <c r="H294" s="346">
        <f>IF('Załącznik Nr 2 - wydatki'!H538&gt;0,'Załącznik Nr 2 - wydatki'!H538,"")</f>
        <v>21571</v>
      </c>
      <c r="I294" s="346">
        <f>IF('Załącznik Nr 2 - wydatki'!I538&gt;0,'Załącznik Nr 2 - wydatki'!I538,"")</f>
      </c>
      <c r="J294" s="346">
        <f>IF('Załącznik Nr 2 - wydatki'!J538&gt;0,'Załącznik Nr 2 - wydatki'!J538,"")</f>
      </c>
      <c r="K294" s="36">
        <f t="shared" si="47"/>
        <v>1.116280273235355</v>
      </c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</row>
    <row r="295" spans="1:119" s="5" customFormat="1" ht="13.5" customHeight="1" thickBot="1">
      <c r="A295" s="44"/>
      <c r="B295" s="58"/>
      <c r="C295" s="97" t="s">
        <v>137</v>
      </c>
      <c r="D295" s="209">
        <v>4120</v>
      </c>
      <c r="E295" s="346">
        <f>IF('Załącznik Nr 2 - wydatki'!E539&gt;0,'Załącznik Nr 2 - wydatki'!E539,"")</f>
        <v>2672</v>
      </c>
      <c r="F295" s="346">
        <f>IF('Załącznik Nr 2 - wydatki'!F539&gt;0,'Załącznik Nr 2 - wydatki'!F539,"")</f>
        <v>3031</v>
      </c>
      <c r="G295" s="346">
        <f>IF('Załącznik Nr 2 - wydatki'!G539&gt;0,'Załącznik Nr 2 - wydatki'!G539,"")</f>
        <v>3031</v>
      </c>
      <c r="H295" s="346">
        <f>IF('Załącznik Nr 2 - wydatki'!H539&gt;0,'Załącznik Nr 2 - wydatki'!H539,"")</f>
        <v>3031</v>
      </c>
      <c r="I295" s="346">
        <f>IF('Załącznik Nr 2 - wydatki'!I539&gt;0,'Załącznik Nr 2 - wydatki'!I539,"")</f>
      </c>
      <c r="J295" s="346">
        <f>IF('Załącznik Nr 2 - wydatki'!J539&gt;0,'Załącznik Nr 2 - wydatki'!J539,"")</f>
      </c>
      <c r="K295" s="36">
        <f t="shared" si="47"/>
        <v>1.1343562874251496</v>
      </c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</row>
    <row r="296" spans="1:119" s="5" customFormat="1" ht="13.5" customHeight="1" thickBot="1">
      <c r="A296" s="44"/>
      <c r="B296" s="58"/>
      <c r="C296" s="97" t="s">
        <v>298</v>
      </c>
      <c r="D296" s="209">
        <v>4170</v>
      </c>
      <c r="E296" s="346">
        <f>IF('Załącznik Nr 2 - wydatki'!E540&gt;0,'Załącznik Nr 2 - wydatki'!E540,"")</f>
        <v>28000</v>
      </c>
      <c r="F296" s="346">
        <f>IF('Załącznik Nr 2 - wydatki'!F540&gt;0,'Załącznik Nr 2 - wydatki'!F540,"")</f>
      </c>
      <c r="G296" s="346">
        <f>IF('Załącznik Nr 2 - wydatki'!G540&gt;0,'Załącznik Nr 2 - wydatki'!G540,"")</f>
      </c>
      <c r="H296" s="346">
        <f>IF('Załącznik Nr 2 - wydatki'!H540&gt;0,'Załącznik Nr 2 - wydatki'!H540,"")</f>
      </c>
      <c r="I296" s="346">
        <f>IF('Załącznik Nr 2 - wydatki'!I540&gt;0,'Załącznik Nr 2 - wydatki'!I540,"")</f>
      </c>
      <c r="J296" s="346">
        <f>IF('Załącznik Nr 2 - wydatki'!J540&gt;0,'Załącznik Nr 2 - wydatki'!J540,"")</f>
      </c>
      <c r="K296" s="36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</row>
    <row r="297" spans="1:119" s="5" customFormat="1" ht="13.5" customHeight="1" thickBot="1">
      <c r="A297" s="44"/>
      <c r="B297" s="58"/>
      <c r="C297" s="97" t="s">
        <v>372</v>
      </c>
      <c r="D297" s="209">
        <v>4210</v>
      </c>
      <c r="E297" s="346">
        <f>IF('Załącznik Nr 2 - wydatki'!E541&gt;0,'Załącznik Nr 2 - wydatki'!E541,"")</f>
        <v>61105</v>
      </c>
      <c r="F297" s="346">
        <f>IF('Załącznik Nr 2 - wydatki'!F541&gt;0,'Załącznik Nr 2 - wydatki'!F541,"")</f>
        <v>4800</v>
      </c>
      <c r="G297" s="346">
        <f>IF('Załącznik Nr 2 - wydatki'!G541&gt;0,'Załącznik Nr 2 - wydatki'!G541,"")</f>
        <v>4800</v>
      </c>
      <c r="H297" s="346">
        <f>IF('Załącznik Nr 2 - wydatki'!H541&gt;0,'Załącznik Nr 2 - wydatki'!H541,"")</f>
        <v>4800</v>
      </c>
      <c r="I297" s="346">
        <f>IF('Załącznik Nr 2 - wydatki'!I541&gt;0,'Załącznik Nr 2 - wydatki'!I541,"")</f>
      </c>
      <c r="J297" s="346">
        <f>IF('Załącznik Nr 2 - wydatki'!J541&gt;0,'Załącznik Nr 2 - wydatki'!J541,"")</f>
      </c>
      <c r="K297" s="36">
        <f t="shared" si="47"/>
        <v>0.07855330987644218</v>
      </c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</row>
    <row r="298" spans="1:119" s="5" customFormat="1" ht="13.5" customHeight="1" thickBot="1">
      <c r="A298" s="44"/>
      <c r="B298" s="58"/>
      <c r="C298" s="97" t="s">
        <v>373</v>
      </c>
      <c r="D298" s="209">
        <v>4270</v>
      </c>
      <c r="E298" s="346">
        <f>IF('Załącznik Nr 2 - wydatki'!E542&gt;0,'Załącznik Nr 2 - wydatki'!E542,"")</f>
        <v>157258</v>
      </c>
      <c r="F298" s="346">
        <f>IF('Załącznik Nr 2 - wydatki'!F542&gt;0,'Załącznik Nr 2 - wydatki'!F542,"")</f>
      </c>
      <c r="G298" s="346">
        <f>IF('Załącznik Nr 2 - wydatki'!G542&gt;0,'Załącznik Nr 2 - wydatki'!G542,"")</f>
      </c>
      <c r="H298" s="346">
        <f>IF('Załącznik Nr 2 - wydatki'!H542&gt;0,'Załącznik Nr 2 - wydatki'!H542,"")</f>
      </c>
      <c r="I298" s="346">
        <f>IF('Załącznik Nr 2 - wydatki'!I542&gt;0,'Załącznik Nr 2 - wydatki'!I542,"")</f>
      </c>
      <c r="J298" s="346">
        <f>IF('Załącznik Nr 2 - wydatki'!J542&gt;0,'Załącznik Nr 2 - wydatki'!J542,"")</f>
      </c>
      <c r="K298" s="36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</row>
    <row r="299" spans="1:119" s="5" customFormat="1" ht="13.5" customHeight="1" thickBot="1">
      <c r="A299" s="44"/>
      <c r="B299" s="58"/>
      <c r="C299" s="97" t="s">
        <v>34</v>
      </c>
      <c r="D299" s="209">
        <v>4280</v>
      </c>
      <c r="E299" s="346">
        <f>IF('Załącznik Nr 2 - wydatki'!E543&gt;0,'Załącznik Nr 2 - wydatki'!E543,"")</f>
        <v>212</v>
      </c>
      <c r="F299" s="346">
        <f>IF('Załącznik Nr 2 - wydatki'!F543&gt;0,'Załącznik Nr 2 - wydatki'!F543,"")</f>
        <v>672</v>
      </c>
      <c r="G299" s="346">
        <f>IF('Załącznik Nr 2 - wydatki'!G543&gt;0,'Załącznik Nr 2 - wydatki'!G543,"")</f>
        <v>672</v>
      </c>
      <c r="H299" s="346">
        <f>IF('Załącznik Nr 2 - wydatki'!H543&gt;0,'Załącznik Nr 2 - wydatki'!H543,"")</f>
        <v>672</v>
      </c>
      <c r="I299" s="346">
        <f>IF('Załącznik Nr 2 - wydatki'!I543&gt;0,'Załącznik Nr 2 - wydatki'!I543,"")</f>
      </c>
      <c r="J299" s="346">
        <f>IF('Załącznik Nr 2 - wydatki'!J543&gt;0,'Załącznik Nr 2 - wydatki'!J543,"")</f>
      </c>
      <c r="K299" s="36">
        <f t="shared" si="47"/>
        <v>3.169811320754717</v>
      </c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</row>
    <row r="300" spans="1:119" s="5" customFormat="1" ht="13.5" customHeight="1" thickBot="1">
      <c r="A300" s="44"/>
      <c r="B300" s="58"/>
      <c r="C300" s="97" t="s">
        <v>83</v>
      </c>
      <c r="D300" s="209">
        <v>4300</v>
      </c>
      <c r="E300" s="346">
        <f>IF('Załącznik Nr 2 - wydatki'!E544&gt;0,'Załącznik Nr 2 - wydatki'!E544,"")</f>
        <v>24800</v>
      </c>
      <c r="F300" s="346">
        <f>IF('Załącznik Nr 2 - wydatki'!F544&gt;0,'Załącznik Nr 2 - wydatki'!F544,"")</f>
        <v>7000</v>
      </c>
      <c r="G300" s="346">
        <f>IF('Załącznik Nr 2 - wydatki'!G544&gt;0,'Załącznik Nr 2 - wydatki'!G544,"")</f>
        <v>7000</v>
      </c>
      <c r="H300" s="346">
        <f>IF('Załącznik Nr 2 - wydatki'!H544&gt;0,'Załącznik Nr 2 - wydatki'!H544,"")</f>
        <v>7000</v>
      </c>
      <c r="I300" s="346">
        <f>IF('Załącznik Nr 2 - wydatki'!I544&gt;0,'Załącznik Nr 2 - wydatki'!I544,"")</f>
      </c>
      <c r="J300" s="346">
        <f>IF('Załącznik Nr 2 - wydatki'!J544&gt;0,'Załącznik Nr 2 - wydatki'!J544,"")</f>
      </c>
      <c r="K300" s="36">
        <f t="shared" si="47"/>
        <v>0.28225806451612906</v>
      </c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</row>
    <row r="301" spans="1:119" s="5" customFormat="1" ht="13.5" customHeight="1" thickBot="1">
      <c r="A301" s="44"/>
      <c r="B301" s="58"/>
      <c r="C301" s="236" t="s">
        <v>312</v>
      </c>
      <c r="D301" s="218">
        <v>4350</v>
      </c>
      <c r="E301" s="346">
        <f>IF('Załącznik Nr 2 - wydatki'!E545&gt;0,'Załącznik Nr 2 - wydatki'!E545,"")</f>
      </c>
      <c r="F301" s="346">
        <f>IF('Załącznik Nr 2 - wydatki'!F545&gt;0,'Załącznik Nr 2 - wydatki'!F545,"")</f>
        <v>420</v>
      </c>
      <c r="G301" s="346">
        <f>IF('Załącznik Nr 2 - wydatki'!G545&gt;0,'Załącznik Nr 2 - wydatki'!G545,"")</f>
        <v>420</v>
      </c>
      <c r="H301" s="346">
        <f>IF('Załącznik Nr 2 - wydatki'!H545&gt;0,'Załącznik Nr 2 - wydatki'!H545,"")</f>
        <v>420</v>
      </c>
      <c r="I301" s="346">
        <f>IF('Załącznik Nr 2 - wydatki'!I545&gt;0,'Załącznik Nr 2 - wydatki'!I545,"")</f>
      </c>
      <c r="J301" s="346">
        <f>IF('Załącznik Nr 2 - wydatki'!J545&gt;0,'Załącznik Nr 2 - wydatki'!J545,"")</f>
      </c>
      <c r="K301" s="36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</row>
    <row r="302" spans="1:119" s="5" customFormat="1" ht="13.5" customHeight="1" thickBot="1">
      <c r="A302" s="44"/>
      <c r="B302" s="58"/>
      <c r="C302" s="51" t="s">
        <v>442</v>
      </c>
      <c r="D302" s="41">
        <v>4370</v>
      </c>
      <c r="E302" s="346">
        <f>IF('Załącznik Nr 2 - wydatki'!E546&gt;0,'Załącznik Nr 2 - wydatki'!E546,"")</f>
      </c>
      <c r="F302" s="346">
        <f>IF('Załącznik Nr 2 - wydatki'!F546&gt;0,'Załącznik Nr 2 - wydatki'!F546,"")</f>
        <v>2280</v>
      </c>
      <c r="G302" s="346">
        <f>IF('Załącznik Nr 2 - wydatki'!G546&gt;0,'Załącznik Nr 2 - wydatki'!G546,"")</f>
        <v>2280</v>
      </c>
      <c r="H302" s="346">
        <f>IF('Załącznik Nr 2 - wydatki'!H546&gt;0,'Załącznik Nr 2 - wydatki'!H546,"")</f>
        <v>2280</v>
      </c>
      <c r="I302" s="346">
        <f>IF('Załącznik Nr 2 - wydatki'!I546&gt;0,'Załącznik Nr 2 - wydatki'!I546,"")</f>
      </c>
      <c r="J302" s="346">
        <f>IF('Załącznik Nr 2 - wydatki'!J546&gt;0,'Załącznik Nr 2 - wydatki'!J546,"")</f>
      </c>
      <c r="K302" s="36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</row>
    <row r="303" spans="1:119" s="5" customFormat="1" ht="13.5" customHeight="1" thickBot="1">
      <c r="A303" s="44"/>
      <c r="B303" s="58"/>
      <c r="C303" s="51" t="s">
        <v>416</v>
      </c>
      <c r="D303" s="41">
        <v>4400</v>
      </c>
      <c r="E303" s="346">
        <f>IF('Załącznik Nr 2 - wydatki'!E547&gt;0,'Załącznik Nr 2 - wydatki'!E547,"")</f>
      </c>
      <c r="F303" s="346">
        <f>IF('Załącznik Nr 2 - wydatki'!F547&gt;0,'Załącznik Nr 2 - wydatki'!F547,"")</f>
        <v>20800</v>
      </c>
      <c r="G303" s="346">
        <f>IF('Załącznik Nr 2 - wydatki'!G547&gt;0,'Załącznik Nr 2 - wydatki'!G547,"")</f>
        <v>20800</v>
      </c>
      <c r="H303" s="346">
        <f>IF('Załącznik Nr 2 - wydatki'!H547&gt;0,'Załącznik Nr 2 - wydatki'!H547,"")</f>
        <v>20800</v>
      </c>
      <c r="I303" s="346">
        <f>IF('Załącznik Nr 2 - wydatki'!I547&gt;0,'Załącznik Nr 2 - wydatki'!I547,"")</f>
      </c>
      <c r="J303" s="346">
        <f>IF('Załącznik Nr 2 - wydatki'!J547&gt;0,'Załącznik Nr 2 - wydatki'!J547,"")</f>
      </c>
      <c r="K303" s="36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</row>
    <row r="304" spans="1:119" s="5" customFormat="1" ht="13.5" customHeight="1" thickBot="1">
      <c r="A304" s="44"/>
      <c r="B304" s="58"/>
      <c r="C304" s="51" t="s">
        <v>443</v>
      </c>
      <c r="D304" s="41">
        <v>4740</v>
      </c>
      <c r="E304" s="346">
        <f>IF('Załącznik Nr 2 - wydatki'!E548&gt;0,'Załącznik Nr 2 - wydatki'!E548,"")</f>
      </c>
      <c r="F304" s="346">
        <f>IF('Załącznik Nr 2 - wydatki'!F548&gt;0,'Załącznik Nr 2 - wydatki'!F548,"")</f>
        <v>432</v>
      </c>
      <c r="G304" s="346">
        <f>IF('Załącznik Nr 2 - wydatki'!G548&gt;0,'Załącznik Nr 2 - wydatki'!G548,"")</f>
        <v>432</v>
      </c>
      <c r="H304" s="346">
        <f>IF('Załącznik Nr 2 - wydatki'!H548&gt;0,'Załącznik Nr 2 - wydatki'!H548,"")</f>
        <v>432</v>
      </c>
      <c r="I304" s="346">
        <f>IF('Załącznik Nr 2 - wydatki'!I548&gt;0,'Załącznik Nr 2 - wydatki'!I548,"")</f>
      </c>
      <c r="J304" s="346">
        <f>IF('Załącznik Nr 2 - wydatki'!J548&gt;0,'Załącznik Nr 2 - wydatki'!J548,"")</f>
      </c>
      <c r="K304" s="36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</row>
    <row r="305" spans="1:119" s="5" customFormat="1" ht="13.5" customHeight="1" thickBot="1">
      <c r="A305" s="44"/>
      <c r="B305" s="58"/>
      <c r="C305" s="51" t="s">
        <v>444</v>
      </c>
      <c r="D305" s="41">
        <v>4750</v>
      </c>
      <c r="E305" s="346">
        <f>IF('Załącznik Nr 2 - wydatki'!E549&gt;0,'Załącznik Nr 2 - wydatki'!E549,"")</f>
      </c>
      <c r="F305" s="346">
        <f>IF('Załącznik Nr 2 - wydatki'!F549&gt;0,'Załącznik Nr 2 - wydatki'!F549,"")</f>
        <v>100</v>
      </c>
      <c r="G305" s="346">
        <f>IF('Załącznik Nr 2 - wydatki'!G549&gt;0,'Załącznik Nr 2 - wydatki'!G549,"")</f>
        <v>100</v>
      </c>
      <c r="H305" s="346">
        <f>IF('Załącznik Nr 2 - wydatki'!H549&gt;0,'Załącznik Nr 2 - wydatki'!H549,"")</f>
        <v>100</v>
      </c>
      <c r="I305" s="346">
        <f>IF('Załącznik Nr 2 - wydatki'!I549&gt;0,'Załącznik Nr 2 - wydatki'!I549,"")</f>
      </c>
      <c r="J305" s="346">
        <f>IF('Załącznik Nr 2 - wydatki'!J549&gt;0,'Załącznik Nr 2 - wydatki'!J549,"")</f>
      </c>
      <c r="K305" s="36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</row>
    <row r="306" spans="1:119" s="5" customFormat="1" ht="13.5" customHeight="1" thickBot="1">
      <c r="A306" s="44"/>
      <c r="B306" s="58"/>
      <c r="C306" s="244" t="s">
        <v>84</v>
      </c>
      <c r="D306" s="145">
        <v>4410</v>
      </c>
      <c r="E306" s="346">
        <f>IF('Załącznik Nr 2 - wydatki'!E550&gt;0,'Załącznik Nr 2 - wydatki'!E550,"")</f>
      </c>
      <c r="F306" s="346">
        <f>IF('Załącznik Nr 2 - wydatki'!F550&gt;0,'Załącznik Nr 2 - wydatki'!F550,"")</f>
        <v>840</v>
      </c>
      <c r="G306" s="346">
        <f>IF('Załącznik Nr 2 - wydatki'!G550&gt;0,'Załącznik Nr 2 - wydatki'!G550,"")</f>
        <v>840</v>
      </c>
      <c r="H306" s="346">
        <f>IF('Załącznik Nr 2 - wydatki'!H550&gt;0,'Załącznik Nr 2 - wydatki'!H550,"")</f>
        <v>840</v>
      </c>
      <c r="I306" s="346">
        <f>IF('Załącznik Nr 2 - wydatki'!I550&gt;0,'Załącznik Nr 2 - wydatki'!I550,"")</f>
      </c>
      <c r="J306" s="346">
        <f>IF('Załącznik Nr 2 - wydatki'!J550&gt;0,'Załącznik Nr 2 - wydatki'!J550,"")</f>
      </c>
      <c r="K306" s="36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</row>
    <row r="307" spans="1:119" s="5" customFormat="1" ht="13.5" customHeight="1" thickBot="1">
      <c r="A307" s="44"/>
      <c r="B307" s="58"/>
      <c r="C307" s="51" t="s">
        <v>87</v>
      </c>
      <c r="D307" s="145">
        <v>4480</v>
      </c>
      <c r="E307" s="346">
        <f>IF('Załącznik Nr 2 - wydatki'!E551&gt;0,'Załącznik Nr 2 - wydatki'!E551,"")</f>
      </c>
      <c r="F307" s="346">
        <f>IF('Załącznik Nr 2 - wydatki'!F551&gt;0,'Załącznik Nr 2 - wydatki'!F551,"")</f>
        <v>1249</v>
      </c>
      <c r="G307" s="346">
        <f>IF('Załącznik Nr 2 - wydatki'!G551&gt;0,'Załącznik Nr 2 - wydatki'!G551,"")</f>
        <v>1249</v>
      </c>
      <c r="H307" s="346">
        <f>IF('Załącznik Nr 2 - wydatki'!H551&gt;0,'Załącznik Nr 2 - wydatki'!H551,"")</f>
        <v>1249</v>
      </c>
      <c r="I307" s="346">
        <f>IF('Załącznik Nr 2 - wydatki'!I551&gt;0,'Załącznik Nr 2 - wydatki'!I551,"")</f>
      </c>
      <c r="J307" s="346">
        <f>IF('Załącznik Nr 2 - wydatki'!J551&gt;0,'Załącznik Nr 2 - wydatki'!J551,"")</f>
      </c>
      <c r="K307" s="36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</row>
    <row r="308" spans="1:119" s="5" customFormat="1" ht="13.5" customHeight="1" thickBot="1">
      <c r="A308" s="44"/>
      <c r="B308" s="58"/>
      <c r="C308" s="155" t="s">
        <v>241</v>
      </c>
      <c r="D308" s="222">
        <v>4440</v>
      </c>
      <c r="E308" s="346">
        <f>IF('Załącznik Nr 2 - wydatki'!E552&gt;0,'Załącznik Nr 2 - wydatki'!E552,"")</f>
        <v>2168</v>
      </c>
      <c r="F308" s="346">
        <f>IF('Załącznik Nr 2 - wydatki'!F552&gt;0,'Załącznik Nr 2 - wydatki'!F552,"")</f>
        <v>3850</v>
      </c>
      <c r="G308" s="346">
        <f>IF('Załącznik Nr 2 - wydatki'!G552&gt;0,'Załącznik Nr 2 - wydatki'!G552,"")</f>
        <v>3850</v>
      </c>
      <c r="H308" s="346">
        <f>IF('Załącznik Nr 2 - wydatki'!H552&gt;0,'Załącznik Nr 2 - wydatki'!H552,"")</f>
        <v>3850</v>
      </c>
      <c r="I308" s="346">
        <f>IF('Załącznik Nr 2 - wydatki'!I552&gt;0,'Załącznik Nr 2 - wydatki'!I552,"")</f>
      </c>
      <c r="J308" s="346">
        <f>IF('Załącznik Nr 2 - wydatki'!J552&gt;0,'Załącznik Nr 2 - wydatki'!J552,"")</f>
      </c>
      <c r="K308" s="36">
        <f t="shared" si="47"/>
        <v>1.7758302583025831</v>
      </c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</row>
    <row r="309" spans="1:119" s="9" customFormat="1" ht="31.5" customHeight="1" thickBot="1">
      <c r="A309" s="44" t="s">
        <v>368</v>
      </c>
      <c r="B309" s="59" t="s">
        <v>364</v>
      </c>
      <c r="C309" s="109" t="s">
        <v>182</v>
      </c>
      <c r="D309" s="134"/>
      <c r="E309" s="512">
        <f aca="true" t="shared" si="52" ref="E309:J309">SUM(E310:E325)</f>
        <v>284234</v>
      </c>
      <c r="F309" s="512">
        <f t="shared" si="52"/>
        <v>329348</v>
      </c>
      <c r="G309" s="512">
        <f t="shared" si="52"/>
        <v>269348</v>
      </c>
      <c r="H309" s="512">
        <f t="shared" si="52"/>
        <v>269348</v>
      </c>
      <c r="I309" s="512">
        <f t="shared" si="52"/>
        <v>0</v>
      </c>
      <c r="J309" s="512">
        <f t="shared" si="52"/>
        <v>0</v>
      </c>
      <c r="K309" s="36">
        <f t="shared" si="47"/>
        <v>0.9476276589007648</v>
      </c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7"/>
      <c r="BQ309" s="167"/>
      <c r="BR309" s="167"/>
      <c r="BS309" s="167"/>
      <c r="BT309" s="167"/>
      <c r="BU309" s="167"/>
      <c r="BV309" s="167"/>
      <c r="BW309" s="167"/>
      <c r="BX309" s="167"/>
      <c r="BY309" s="167"/>
      <c r="BZ309" s="167"/>
      <c r="CA309" s="167"/>
      <c r="CB309" s="167"/>
      <c r="CC309" s="167"/>
      <c r="CD309" s="167"/>
      <c r="CE309" s="167"/>
      <c r="CF309" s="167"/>
      <c r="CG309" s="167"/>
      <c r="CH309" s="167"/>
      <c r="CI309" s="167"/>
      <c r="CJ309" s="167"/>
      <c r="CK309" s="167"/>
      <c r="CL309" s="167"/>
      <c r="CM309" s="167"/>
      <c r="CN309" s="167"/>
      <c r="CO309" s="167"/>
      <c r="CP309" s="167"/>
      <c r="CQ309" s="167"/>
      <c r="CR309" s="167"/>
      <c r="CS309" s="167"/>
      <c r="CT309" s="167"/>
      <c r="CU309" s="167"/>
      <c r="CV309" s="167"/>
      <c r="CW309" s="167"/>
      <c r="CX309" s="167"/>
      <c r="CY309" s="167"/>
      <c r="CZ309" s="167"/>
      <c r="DA309" s="167"/>
      <c r="DB309" s="167"/>
      <c r="DC309" s="167"/>
      <c r="DD309" s="167"/>
      <c r="DE309" s="167"/>
      <c r="DF309" s="167"/>
      <c r="DG309" s="167"/>
      <c r="DH309" s="167"/>
      <c r="DI309" s="167"/>
      <c r="DJ309" s="167"/>
      <c r="DK309" s="167"/>
      <c r="DL309" s="167"/>
      <c r="DM309" s="167"/>
      <c r="DN309" s="167"/>
      <c r="DO309" s="167"/>
    </row>
    <row r="310" spans="1:119" s="14" customFormat="1" ht="13.5" thickBot="1">
      <c r="A310" s="44"/>
      <c r="B310" s="58"/>
      <c r="C310" s="97" t="s">
        <v>13</v>
      </c>
      <c r="D310" s="41">
        <v>3020</v>
      </c>
      <c r="E310" s="524">
        <f>IF('Załącznik Nr 2 - wydatki'!E554&gt;0,'Załącznik Nr 2 - wydatki'!E554,"")</f>
        <v>60</v>
      </c>
      <c r="F310" s="524">
        <f>IF('Załącznik Nr 2 - wydatki'!F554&gt;0,'Załącznik Nr 2 - wydatki'!F554,"")</f>
        <v>60</v>
      </c>
      <c r="G310" s="524">
        <f>IF('Załącznik Nr 2 - wydatki'!G554&gt;0,'Załącznik Nr 2 - wydatki'!G554,"")</f>
        <v>60</v>
      </c>
      <c r="H310" s="524">
        <f>IF('Załącznik Nr 2 - wydatki'!H554&gt;0,'Załącznik Nr 2 - wydatki'!H554,"")</f>
        <v>60</v>
      </c>
      <c r="I310" s="524">
        <f>IF('Załącznik Nr 2 - wydatki'!I554&gt;0,'Załącznik Nr 2 - wydatki'!I554,"")</f>
      </c>
      <c r="J310" s="524">
        <f>IF('Załącznik Nr 2 - wydatki'!J554&gt;0,'Załącznik Nr 2 - wydatki'!J554,"")</f>
      </c>
      <c r="K310" s="36">
        <f t="shared" si="47"/>
        <v>1</v>
      </c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2"/>
      <c r="BY310" s="172"/>
      <c r="BZ310" s="172"/>
      <c r="CA310" s="172"/>
      <c r="CB310" s="172"/>
      <c r="CC310" s="172"/>
      <c r="CD310" s="172"/>
      <c r="CE310" s="172"/>
      <c r="CF310" s="172"/>
      <c r="CG310" s="172"/>
      <c r="CH310" s="172"/>
      <c r="CI310" s="172"/>
      <c r="CJ310" s="172"/>
      <c r="CK310" s="172"/>
      <c r="CL310" s="172"/>
      <c r="CM310" s="172"/>
      <c r="CN310" s="172"/>
      <c r="CO310" s="172"/>
      <c r="CP310" s="172"/>
      <c r="CQ310" s="172"/>
      <c r="CR310" s="172"/>
      <c r="CS310" s="172"/>
      <c r="CT310" s="172"/>
      <c r="CU310" s="172"/>
      <c r="CV310" s="172"/>
      <c r="CW310" s="172"/>
      <c r="CX310" s="172"/>
      <c r="CY310" s="172"/>
      <c r="CZ310" s="172"/>
      <c r="DA310" s="172"/>
      <c r="DB310" s="172"/>
      <c r="DC310" s="172"/>
      <c r="DD310" s="172"/>
      <c r="DE310" s="172"/>
      <c r="DF310" s="172"/>
      <c r="DG310" s="172"/>
      <c r="DH310" s="172"/>
      <c r="DI310" s="172"/>
      <c r="DJ310" s="172"/>
      <c r="DK310" s="172"/>
      <c r="DL310" s="172"/>
      <c r="DM310" s="172"/>
      <c r="DN310" s="172"/>
      <c r="DO310" s="172"/>
    </row>
    <row r="311" spans="1:119" s="5" customFormat="1" ht="13.5" thickBot="1">
      <c r="A311" s="44"/>
      <c r="B311" s="58"/>
      <c r="C311" s="51" t="s">
        <v>77</v>
      </c>
      <c r="D311" s="41">
        <v>4010</v>
      </c>
      <c r="E311" s="524">
        <f>IF('Załącznik Nr 2 - wydatki'!E555&gt;0,'Załącznik Nr 2 - wydatki'!E555,"")</f>
        <v>166860</v>
      </c>
      <c r="F311" s="524">
        <f>IF('Załącznik Nr 2 - wydatki'!F555&gt;0,'Załącznik Nr 2 - wydatki'!F555,"")</f>
        <v>175660</v>
      </c>
      <c r="G311" s="524">
        <f>IF('Załącznik Nr 2 - wydatki'!G555&gt;0,'Załącznik Nr 2 - wydatki'!G555,"")</f>
        <v>175660</v>
      </c>
      <c r="H311" s="524">
        <f>IF('Załącznik Nr 2 - wydatki'!H555&gt;0,'Załącznik Nr 2 - wydatki'!H555,"")</f>
        <v>175660</v>
      </c>
      <c r="I311" s="524">
        <f>IF('Załącznik Nr 2 - wydatki'!I555&gt;0,'Załącznik Nr 2 - wydatki'!I555,"")</f>
      </c>
      <c r="J311" s="524">
        <f>IF('Załącznik Nr 2 - wydatki'!J555&gt;0,'Załącznik Nr 2 - wydatki'!J555,"")</f>
      </c>
      <c r="K311" s="36">
        <f t="shared" si="47"/>
        <v>1.0527388229653603</v>
      </c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</row>
    <row r="312" spans="1:119" s="5" customFormat="1" ht="13.5" thickBot="1">
      <c r="A312" s="44"/>
      <c r="B312" s="58"/>
      <c r="C312" s="51" t="s">
        <v>78</v>
      </c>
      <c r="D312" s="41">
        <v>4040</v>
      </c>
      <c r="E312" s="524">
        <f>IF('Załącznik Nr 2 - wydatki'!E556&gt;0,'Załącznik Nr 2 - wydatki'!E556,"")</f>
        <v>13028</v>
      </c>
      <c r="F312" s="524">
        <f>IF('Załącznik Nr 2 - wydatki'!F556&gt;0,'Załącznik Nr 2 - wydatki'!F556,"")</f>
        <v>12700</v>
      </c>
      <c r="G312" s="524">
        <f>IF('Załącznik Nr 2 - wydatki'!G556&gt;0,'Załącznik Nr 2 - wydatki'!G556,"")</f>
        <v>12700</v>
      </c>
      <c r="H312" s="524">
        <f>IF('Załącznik Nr 2 - wydatki'!H556&gt;0,'Załącznik Nr 2 - wydatki'!H556,"")</f>
        <v>12700</v>
      </c>
      <c r="I312" s="524">
        <f>IF('Załącznik Nr 2 - wydatki'!I556&gt;0,'Załącznik Nr 2 - wydatki'!I556,"")</f>
      </c>
      <c r="J312" s="524">
        <f>IF('Załącznik Nr 2 - wydatki'!J556&gt;0,'Załącznik Nr 2 - wydatki'!J556,"")</f>
      </c>
      <c r="K312" s="36">
        <f t="shared" si="47"/>
        <v>0.9748234571691741</v>
      </c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</row>
    <row r="313" spans="1:119" s="5" customFormat="1" ht="13.5" thickBot="1">
      <c r="A313" s="44"/>
      <c r="B313" s="58"/>
      <c r="C313" s="51" t="s">
        <v>79</v>
      </c>
      <c r="D313" s="41">
        <v>4110</v>
      </c>
      <c r="E313" s="524">
        <f>IF('Załącznik Nr 2 - wydatki'!E557&gt;0,'Załącznik Nr 2 - wydatki'!E557,"")</f>
        <v>32176</v>
      </c>
      <c r="F313" s="524">
        <f>IF('Załącznik Nr 2 - wydatki'!F557&gt;0,'Załącznik Nr 2 - wydatki'!F557,"")</f>
        <v>32660</v>
      </c>
      <c r="G313" s="524">
        <f>IF('Załącznik Nr 2 - wydatki'!G557&gt;0,'Załącznik Nr 2 - wydatki'!G557,"")</f>
        <v>32660</v>
      </c>
      <c r="H313" s="524">
        <f>IF('Załącznik Nr 2 - wydatki'!H557&gt;0,'Załącznik Nr 2 - wydatki'!H557,"")</f>
        <v>32660</v>
      </c>
      <c r="I313" s="524">
        <f>IF('Załącznik Nr 2 - wydatki'!I557&gt;0,'Załącznik Nr 2 - wydatki'!I557,"")</f>
      </c>
      <c r="J313" s="524">
        <f>IF('Załącznik Nr 2 - wydatki'!J557&gt;0,'Załącznik Nr 2 - wydatki'!J557,"")</f>
      </c>
      <c r="K313" s="36">
        <f t="shared" si="47"/>
        <v>1.0150422675285928</v>
      </c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</row>
    <row r="314" spans="1:119" s="5" customFormat="1" ht="13.5" thickBot="1">
      <c r="A314" s="44"/>
      <c r="B314" s="58"/>
      <c r="C314" s="51" t="s">
        <v>137</v>
      </c>
      <c r="D314" s="41">
        <v>4120</v>
      </c>
      <c r="E314" s="524">
        <f>IF('Załącznik Nr 2 - wydatki'!E558&gt;0,'Załącznik Nr 2 - wydatki'!E558,"")</f>
        <v>4334</v>
      </c>
      <c r="F314" s="524">
        <f>IF('Załącznik Nr 2 - wydatki'!F558&gt;0,'Załącznik Nr 2 - wydatki'!F558,"")</f>
        <v>4430</v>
      </c>
      <c r="G314" s="524">
        <f>IF('Załącznik Nr 2 - wydatki'!G558&gt;0,'Załącznik Nr 2 - wydatki'!G558,"")</f>
        <v>4430</v>
      </c>
      <c r="H314" s="524">
        <f>IF('Załącznik Nr 2 - wydatki'!H558&gt;0,'Załącznik Nr 2 - wydatki'!H558,"")</f>
        <v>4430</v>
      </c>
      <c r="I314" s="524">
        <f>IF('Załącznik Nr 2 - wydatki'!I558&gt;0,'Załącznik Nr 2 - wydatki'!I558,"")</f>
      </c>
      <c r="J314" s="524">
        <f>IF('Załącznik Nr 2 - wydatki'!J558&gt;0,'Załącznik Nr 2 - wydatki'!J558,"")</f>
      </c>
      <c r="K314" s="36">
        <f t="shared" si="47"/>
        <v>1.0221504383940931</v>
      </c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</row>
    <row r="315" spans="1:119" s="5" customFormat="1" ht="13.5" thickBot="1">
      <c r="A315" s="44"/>
      <c r="B315" s="58"/>
      <c r="C315" s="51" t="s">
        <v>80</v>
      </c>
      <c r="D315" s="41">
        <v>4210</v>
      </c>
      <c r="E315" s="524">
        <f>IF('Załącznik Nr 2 - wydatki'!E559&gt;0,'Załącznik Nr 2 - wydatki'!E559,"")</f>
        <v>3686</v>
      </c>
      <c r="F315" s="524">
        <f>IF('Załącznik Nr 2 - wydatki'!F559&gt;0,'Załącznik Nr 2 - wydatki'!F559,"")</f>
        <v>4000</v>
      </c>
      <c r="G315" s="524">
        <f>IF('Załącznik Nr 2 - wydatki'!G559&gt;0,'Załącznik Nr 2 - wydatki'!G559,"")</f>
        <v>4000</v>
      </c>
      <c r="H315" s="524">
        <f>IF('Załącznik Nr 2 - wydatki'!H559&gt;0,'Załącznik Nr 2 - wydatki'!H559,"")</f>
        <v>4000</v>
      </c>
      <c r="I315" s="524">
        <f>IF('Załącznik Nr 2 - wydatki'!I559&gt;0,'Załącznik Nr 2 - wydatki'!I559,"")</f>
      </c>
      <c r="J315" s="524">
        <f>IF('Załącznik Nr 2 - wydatki'!J559&gt;0,'Załącznik Nr 2 - wydatki'!J559,"")</f>
      </c>
      <c r="K315" s="36">
        <f t="shared" si="47"/>
        <v>1.0851871947911014</v>
      </c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</row>
    <row r="316" spans="1:119" s="5" customFormat="1" ht="13.5" thickBot="1">
      <c r="A316" s="44"/>
      <c r="B316" s="58"/>
      <c r="C316" s="51" t="s">
        <v>81</v>
      </c>
      <c r="D316" s="41">
        <v>4260</v>
      </c>
      <c r="E316" s="524">
        <f>IF('Załącznik Nr 2 - wydatki'!E560&gt;0,'Załącznik Nr 2 - wydatki'!E560,"")</f>
        <v>9200</v>
      </c>
      <c r="F316" s="524">
        <f>IF('Załącznik Nr 2 - wydatki'!F560&gt;0,'Załącznik Nr 2 - wydatki'!F560,"")</f>
        <v>15200</v>
      </c>
      <c r="G316" s="524">
        <f>IF('Załącznik Nr 2 - wydatki'!G560&gt;0,'Załącznik Nr 2 - wydatki'!G560,"")</f>
        <v>15200</v>
      </c>
      <c r="H316" s="524">
        <f>IF('Załącznik Nr 2 - wydatki'!H560&gt;0,'Załącznik Nr 2 - wydatki'!H560,"")</f>
        <v>15200</v>
      </c>
      <c r="I316" s="524">
        <f>IF('Załącznik Nr 2 - wydatki'!I560&gt;0,'Załącznik Nr 2 - wydatki'!I560,"")</f>
      </c>
      <c r="J316" s="524">
        <f>IF('Załącznik Nr 2 - wydatki'!J560&gt;0,'Załącznik Nr 2 - wydatki'!J560,"")</f>
      </c>
      <c r="K316" s="36">
        <f t="shared" si="47"/>
        <v>1.6521739130434783</v>
      </c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</row>
    <row r="317" spans="1:119" s="5" customFormat="1" ht="13.5" thickBot="1">
      <c r="A317" s="44"/>
      <c r="B317" s="58"/>
      <c r="C317" s="51" t="s">
        <v>82</v>
      </c>
      <c r="D317" s="41">
        <v>4270</v>
      </c>
      <c r="E317" s="524">
        <f>IF('Załącznik Nr 2 - wydatki'!E561&gt;0,'Załącznik Nr 2 - wydatki'!E561,"")</f>
        <v>500</v>
      </c>
      <c r="F317" s="524">
        <f>IF('Załącznik Nr 2 - wydatki'!F561&gt;0,'Załącznik Nr 2 - wydatki'!F561,"")</f>
        <v>60500</v>
      </c>
      <c r="G317" s="524">
        <f>IF('Załącznik Nr 2 - wydatki'!G561&gt;0,'Załącznik Nr 2 - wydatki'!G561,"")</f>
        <v>500</v>
      </c>
      <c r="H317" s="524">
        <f>IF('Załącznik Nr 2 - wydatki'!H561&gt;0,'Załącznik Nr 2 - wydatki'!H561,"")</f>
        <v>500</v>
      </c>
      <c r="I317" s="524">
        <f>IF('Załącznik Nr 2 - wydatki'!I561&gt;0,'Załącznik Nr 2 - wydatki'!I561,"")</f>
      </c>
      <c r="J317" s="524">
        <f>IF('Załącznik Nr 2 - wydatki'!J561&gt;0,'Załącznik Nr 2 - wydatki'!J561,"")</f>
      </c>
      <c r="K317" s="36">
        <f t="shared" si="47"/>
        <v>1</v>
      </c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</row>
    <row r="318" spans="1:119" s="5" customFormat="1" ht="13.5" thickBot="1">
      <c r="A318" s="44"/>
      <c r="B318" s="58"/>
      <c r="C318" s="97" t="s">
        <v>34</v>
      </c>
      <c r="D318" s="209">
        <v>4280</v>
      </c>
      <c r="E318" s="524">
        <f>IF('Załącznik Nr 2 - wydatki'!E562&gt;0,'Załącznik Nr 2 - wydatki'!E562,"")</f>
      </c>
      <c r="F318" s="524">
        <f>IF('Załącznik Nr 2 - wydatki'!F562&gt;0,'Załącznik Nr 2 - wydatki'!F562,"")</f>
        <v>300</v>
      </c>
      <c r="G318" s="524">
        <f>IF('Załącznik Nr 2 - wydatki'!G562&gt;0,'Załącznik Nr 2 - wydatki'!G562,"")</f>
        <v>300</v>
      </c>
      <c r="H318" s="524">
        <f>IF('Załącznik Nr 2 - wydatki'!H562&gt;0,'Załącznik Nr 2 - wydatki'!H562,"")</f>
        <v>300</v>
      </c>
      <c r="I318" s="524">
        <f>IF('Załącznik Nr 2 - wydatki'!I562&gt;0,'Załącznik Nr 2 - wydatki'!I562,"")</f>
      </c>
      <c r="J318" s="524">
        <f>IF('Załącznik Nr 2 - wydatki'!J562&gt;0,'Załącznik Nr 2 - wydatki'!J562,"")</f>
      </c>
      <c r="K318" s="36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</row>
    <row r="319" spans="1:119" s="5" customFormat="1" ht="13.5" thickBot="1">
      <c r="A319" s="44"/>
      <c r="B319" s="58"/>
      <c r="C319" s="236" t="s">
        <v>312</v>
      </c>
      <c r="D319" s="218">
        <v>4350</v>
      </c>
      <c r="E319" s="524">
        <f>IF('Załącznik Nr 2 - wydatki'!E563&gt;0,'Załącznik Nr 2 - wydatki'!E563,"")</f>
      </c>
      <c r="F319" s="524">
        <f>IF('Załącznik Nr 2 - wydatki'!F563&gt;0,'Załącznik Nr 2 - wydatki'!F563,"")</f>
        <v>850</v>
      </c>
      <c r="G319" s="524">
        <f>IF('Załącznik Nr 2 - wydatki'!G563&gt;0,'Załącznik Nr 2 - wydatki'!G563,"")</f>
        <v>850</v>
      </c>
      <c r="H319" s="524">
        <f>IF('Załącznik Nr 2 - wydatki'!H563&gt;0,'Załącznik Nr 2 - wydatki'!H563,"")</f>
        <v>850</v>
      </c>
      <c r="I319" s="524">
        <f>IF('Załącznik Nr 2 - wydatki'!I563&gt;0,'Załącznik Nr 2 - wydatki'!I563,"")</f>
      </c>
      <c r="J319" s="524">
        <f>IF('Załącznik Nr 2 - wydatki'!J563&gt;0,'Załącznik Nr 2 - wydatki'!J563,"")</f>
      </c>
      <c r="K319" s="36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</row>
    <row r="320" spans="1:119" s="5" customFormat="1" ht="13.5" thickBot="1">
      <c r="A320" s="44"/>
      <c r="B320" s="58"/>
      <c r="C320" s="97" t="s">
        <v>411</v>
      </c>
      <c r="D320" s="145">
        <v>4360</v>
      </c>
      <c r="E320" s="524">
        <f>IF('Załącznik Nr 2 - wydatki'!E564&gt;0,'Załącznik Nr 2 - wydatki'!E564,"")</f>
      </c>
      <c r="F320" s="524">
        <f>IF('Załącznik Nr 2 - wydatki'!F564&gt;0,'Załącznik Nr 2 - wydatki'!F564,"")</f>
        <v>1440</v>
      </c>
      <c r="G320" s="524">
        <f>IF('Załącznik Nr 2 - wydatki'!G564&gt;0,'Załącznik Nr 2 - wydatki'!G564,"")</f>
        <v>1440</v>
      </c>
      <c r="H320" s="524">
        <f>IF('Załącznik Nr 2 - wydatki'!H564&gt;0,'Załącznik Nr 2 - wydatki'!H564,"")</f>
        <v>1440</v>
      </c>
      <c r="I320" s="524">
        <f>IF('Załącznik Nr 2 - wydatki'!I564&gt;0,'Załącznik Nr 2 - wydatki'!I564,"")</f>
      </c>
      <c r="J320" s="524">
        <f>IF('Załącznik Nr 2 - wydatki'!J564&gt;0,'Załącznik Nr 2 - wydatki'!J564,"")</f>
      </c>
      <c r="K320" s="36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</row>
    <row r="321" spans="1:119" s="5" customFormat="1" ht="13.5" thickBot="1">
      <c r="A321" s="44"/>
      <c r="B321" s="58"/>
      <c r="C321" s="51" t="s">
        <v>442</v>
      </c>
      <c r="D321" s="41">
        <v>4370</v>
      </c>
      <c r="E321" s="524">
        <f>IF('Załącznik Nr 2 - wydatki'!E565&gt;0,'Załącznik Nr 2 - wydatki'!E565,"")</f>
      </c>
      <c r="F321" s="524">
        <f>IF('Załącznik Nr 2 - wydatki'!F565&gt;0,'Załącznik Nr 2 - wydatki'!F565,"")</f>
        <v>4800</v>
      </c>
      <c r="G321" s="524">
        <f>IF('Załącznik Nr 2 - wydatki'!G565&gt;0,'Załącznik Nr 2 - wydatki'!G565,"")</f>
        <v>4800</v>
      </c>
      <c r="H321" s="524">
        <f>IF('Załącznik Nr 2 - wydatki'!H565&gt;0,'Załącznik Nr 2 - wydatki'!H565,"")</f>
        <v>4800</v>
      </c>
      <c r="I321" s="524">
        <f>IF('Załącznik Nr 2 - wydatki'!I565&gt;0,'Załącznik Nr 2 - wydatki'!I565,"")</f>
      </c>
      <c r="J321" s="524">
        <f>IF('Załącznik Nr 2 - wydatki'!J565&gt;0,'Załącznik Nr 2 - wydatki'!J565,"")</f>
      </c>
      <c r="K321" s="36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</row>
    <row r="322" spans="1:119" s="5" customFormat="1" ht="13.5" thickBot="1">
      <c r="A322" s="44"/>
      <c r="B322" s="58"/>
      <c r="C322" s="51" t="s">
        <v>83</v>
      </c>
      <c r="D322" s="41">
        <v>4300</v>
      </c>
      <c r="E322" s="524">
        <f>IF('Załącznik Nr 2 - wydatki'!E566&gt;0,'Załącznik Nr 2 - wydatki'!E566,"")</f>
        <v>13000</v>
      </c>
      <c r="F322" s="524">
        <f>IF('Załącznik Nr 2 - wydatki'!F566&gt;0,'Załącznik Nr 2 - wydatki'!F566,"")</f>
        <v>9210</v>
      </c>
      <c r="G322" s="524">
        <f>IF('Załącznik Nr 2 - wydatki'!G566&gt;0,'Załącznik Nr 2 - wydatki'!G566,"")</f>
        <v>9210</v>
      </c>
      <c r="H322" s="524">
        <f>IF('Załącznik Nr 2 - wydatki'!H566&gt;0,'Załącznik Nr 2 - wydatki'!H566,"")</f>
        <v>9210</v>
      </c>
      <c r="I322" s="524">
        <f>IF('Załącznik Nr 2 - wydatki'!I566&gt;0,'Załącznik Nr 2 - wydatki'!I566,"")</f>
      </c>
      <c r="J322" s="524">
        <f>IF('Załącznik Nr 2 - wydatki'!J566&gt;0,'Załącznik Nr 2 - wydatki'!J566,"")</f>
      </c>
      <c r="K322" s="36">
        <f t="shared" si="47"/>
        <v>0.7084615384615385</v>
      </c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</row>
    <row r="323" spans="1:119" s="5" customFormat="1" ht="13.5" thickBot="1">
      <c r="A323" s="44"/>
      <c r="B323" s="58"/>
      <c r="C323" s="51" t="s">
        <v>84</v>
      </c>
      <c r="D323" s="41">
        <v>4410</v>
      </c>
      <c r="E323" s="524">
        <f>IF('Załącznik Nr 2 - wydatki'!E567&gt;0,'Załącznik Nr 2 - wydatki'!E567,"")</f>
        <v>500</v>
      </c>
      <c r="F323" s="524">
        <f>IF('Załącznik Nr 2 - wydatki'!F567&gt;0,'Załącznik Nr 2 - wydatki'!F567,"")</f>
        <v>800</v>
      </c>
      <c r="G323" s="524">
        <f>IF('Załącznik Nr 2 - wydatki'!G567&gt;0,'Załącznik Nr 2 - wydatki'!G567,"")</f>
        <v>800</v>
      </c>
      <c r="H323" s="524">
        <f>IF('Załącznik Nr 2 - wydatki'!H567&gt;0,'Załącznik Nr 2 - wydatki'!H567,"")</f>
        <v>800</v>
      </c>
      <c r="I323" s="524">
        <f>IF('Załącznik Nr 2 - wydatki'!I567&gt;0,'Załącznik Nr 2 - wydatki'!I567,"")</f>
      </c>
      <c r="J323" s="524">
        <f>IF('Załącznik Nr 2 - wydatki'!J567&gt;0,'Załącznik Nr 2 - wydatki'!J567,"")</f>
      </c>
      <c r="K323" s="36">
        <f t="shared" si="47"/>
        <v>1.6</v>
      </c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</row>
    <row r="324" spans="1:119" s="5" customFormat="1" ht="13.5" thickBot="1">
      <c r="A324" s="44"/>
      <c r="B324" s="58"/>
      <c r="C324" s="51" t="s">
        <v>428</v>
      </c>
      <c r="D324" s="41">
        <v>6060</v>
      </c>
      <c r="E324" s="524">
        <f>IF('Załącznik Nr 2 - wydatki'!E568&gt;0,'Załącznik Nr 2 - wydatki'!E568,"")</f>
        <v>32000</v>
      </c>
      <c r="F324" s="524">
        <f>IF('Załącznik Nr 2 - wydatki'!F568&gt;0,'Załącznik Nr 2 - wydatki'!F568,"")</f>
      </c>
      <c r="G324" s="524">
        <f>IF('Załącznik Nr 2 - wydatki'!G568&gt;0,'Załącznik Nr 2 - wydatki'!G568,"")</f>
      </c>
      <c r="H324" s="524">
        <f>IF('Załącznik Nr 2 - wydatki'!H568&gt;0,'Załącznik Nr 2 - wydatki'!H568,"")</f>
      </c>
      <c r="I324" s="524">
        <f>IF('Załącznik Nr 2 - wydatki'!I568&gt;0,'Załącznik Nr 2 - wydatki'!I568,"")</f>
      </c>
      <c r="J324" s="524">
        <f>IF('Załącznik Nr 2 - wydatki'!J568&gt;0,'Załącznik Nr 2 - wydatki'!J568,"")</f>
      </c>
      <c r="K324" s="36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</row>
    <row r="325" spans="1:119" s="5" customFormat="1" ht="13.5" customHeight="1" thickBot="1">
      <c r="A325" s="44"/>
      <c r="B325" s="61"/>
      <c r="C325" s="51" t="s">
        <v>86</v>
      </c>
      <c r="D325" s="41">
        <v>4440</v>
      </c>
      <c r="E325" s="346">
        <f>IF('Załącznik Nr 2 - wydatki'!E569&gt;0,'Załącznik Nr 2 - wydatki'!E569,"")</f>
        <v>8890</v>
      </c>
      <c r="F325" s="346">
        <f>IF('Załącznik Nr 2 - wydatki'!F569&gt;0,'Załącznik Nr 2 - wydatki'!F569,"")</f>
        <v>6738</v>
      </c>
      <c r="G325" s="346">
        <f>IF('Załącznik Nr 2 - wydatki'!G569&gt;0,'Załącznik Nr 2 - wydatki'!G569,"")</f>
        <v>6738</v>
      </c>
      <c r="H325" s="346">
        <f>IF('Załącznik Nr 2 - wydatki'!H569&gt;0,'Załącznik Nr 2 - wydatki'!H569,"")</f>
        <v>6738</v>
      </c>
      <c r="I325" s="346">
        <f>IF('Załącznik Nr 2 - wydatki'!I569&gt;0,'Załącznik Nr 2 - wydatki'!I569,"")</f>
      </c>
      <c r="J325" s="346">
        <f>IF('Załącznik Nr 2 - wydatki'!J569&gt;0,'Załącznik Nr 2 - wydatki'!J569,"")</f>
      </c>
      <c r="K325" s="36">
        <f aca="true" t="shared" si="53" ref="K325:K385">G325/E325</f>
        <v>0.7579302587176603</v>
      </c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</row>
    <row r="326" spans="1:119" s="5" customFormat="1" ht="30.75" customHeight="1" thickBot="1">
      <c r="A326" s="44" t="s">
        <v>368</v>
      </c>
      <c r="B326" s="70" t="s">
        <v>362</v>
      </c>
      <c r="C326" s="288" t="s">
        <v>245</v>
      </c>
      <c r="D326" s="47"/>
      <c r="E326" s="512">
        <f aca="true" t="shared" si="54" ref="E326:J326">SUM(E327)</f>
        <v>95000</v>
      </c>
      <c r="F326" s="512">
        <f t="shared" si="54"/>
        <v>150000</v>
      </c>
      <c r="G326" s="512">
        <f t="shared" si="54"/>
        <v>41000</v>
      </c>
      <c r="H326" s="512">
        <f t="shared" si="54"/>
        <v>0</v>
      </c>
      <c r="I326" s="512">
        <f t="shared" si="54"/>
        <v>0</v>
      </c>
      <c r="J326" s="512">
        <f t="shared" si="54"/>
        <v>41000</v>
      </c>
      <c r="K326" s="36">
        <f t="shared" si="53"/>
        <v>0.43157894736842106</v>
      </c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</row>
    <row r="327" spans="1:119" s="5" customFormat="1" ht="13.5" thickBot="1">
      <c r="A327" s="44"/>
      <c r="B327" s="58"/>
      <c r="C327" s="51" t="s">
        <v>178</v>
      </c>
      <c r="D327" s="41">
        <v>3110</v>
      </c>
      <c r="E327" s="524">
        <f>IF('Załącznik Nr 2 - wydatki'!E581&gt;0,'Załącznik Nr 2 - wydatki'!E581,"")</f>
        <v>95000</v>
      </c>
      <c r="F327" s="346">
        <f>IF('Załącznik Nr 2 - wydatki'!F581&gt;0,'Załącznik Nr 2 - wydatki'!F581,"")</f>
        <v>150000</v>
      </c>
      <c r="G327" s="524">
        <f>IF('Załącznik Nr 2 - wydatki'!G581&gt;0,'Załącznik Nr 2 - wydatki'!G581,"")</f>
        <v>41000</v>
      </c>
      <c r="H327" s="524">
        <f>IF('Załącznik Nr 2 - wydatki'!H581&gt;0,'Załącznik Nr 2 - wydatki'!H581,"")</f>
      </c>
      <c r="I327" s="524">
        <f>IF('Załącznik Nr 2 - wydatki'!I581&gt;0,'Załącznik Nr 2 - wydatki'!I581,"")</f>
      </c>
      <c r="J327" s="524">
        <f>IF('Załącznik Nr 2 - wydatki'!J581&gt;0,'Załącznik Nr 2 - wydatki'!J581,"")</f>
        <v>41000</v>
      </c>
      <c r="K327" s="36">
        <f t="shared" si="53"/>
        <v>0.43157894736842106</v>
      </c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</row>
    <row r="328" spans="1:119" s="9" customFormat="1" ht="18" customHeight="1" thickBot="1">
      <c r="A328" s="79" t="s">
        <v>368</v>
      </c>
      <c r="B328" s="60" t="s">
        <v>29</v>
      </c>
      <c r="C328" s="109" t="s">
        <v>90</v>
      </c>
      <c r="D328" s="132"/>
      <c r="E328" s="504">
        <f aca="true" t="shared" si="55" ref="E328:J328">SUM(E329:E329)</f>
        <v>16650</v>
      </c>
      <c r="F328" s="504">
        <f t="shared" si="55"/>
        <v>16650</v>
      </c>
      <c r="G328" s="504">
        <f t="shared" si="55"/>
        <v>16650</v>
      </c>
      <c r="H328" s="504">
        <f t="shared" si="55"/>
        <v>16650</v>
      </c>
      <c r="I328" s="504">
        <f t="shared" si="55"/>
        <v>0</v>
      </c>
      <c r="J328" s="504">
        <f t="shared" si="55"/>
        <v>0</v>
      </c>
      <c r="K328" s="36">
        <f t="shared" si="53"/>
        <v>1</v>
      </c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7"/>
      <c r="BQ328" s="167"/>
      <c r="BR328" s="167"/>
      <c r="BS328" s="167"/>
      <c r="BT328" s="167"/>
      <c r="BU328" s="167"/>
      <c r="BV328" s="167"/>
      <c r="BW328" s="167"/>
      <c r="BX328" s="167"/>
      <c r="BY328" s="167"/>
      <c r="BZ328" s="167"/>
      <c r="CA328" s="167"/>
      <c r="CB328" s="167"/>
      <c r="CC328" s="167"/>
      <c r="CD328" s="167"/>
      <c r="CE328" s="167"/>
      <c r="CF328" s="167"/>
      <c r="CG328" s="167"/>
      <c r="CH328" s="167"/>
      <c r="CI328" s="167"/>
      <c r="CJ328" s="167"/>
      <c r="CK328" s="167"/>
      <c r="CL328" s="167"/>
      <c r="CM328" s="167"/>
      <c r="CN328" s="167"/>
      <c r="CO328" s="167"/>
      <c r="CP328" s="167"/>
      <c r="CQ328" s="167"/>
      <c r="CR328" s="167"/>
      <c r="CS328" s="167"/>
      <c r="CT328" s="167"/>
      <c r="CU328" s="167"/>
      <c r="CV328" s="167"/>
      <c r="CW328" s="167"/>
      <c r="CX328" s="167"/>
      <c r="CY328" s="167"/>
      <c r="CZ328" s="167"/>
      <c r="DA328" s="167"/>
      <c r="DB328" s="167"/>
      <c r="DC328" s="167"/>
      <c r="DD328" s="167"/>
      <c r="DE328" s="167"/>
      <c r="DF328" s="167"/>
      <c r="DG328" s="167"/>
      <c r="DH328" s="167"/>
      <c r="DI328" s="167"/>
      <c r="DJ328" s="167"/>
      <c r="DK328" s="167"/>
      <c r="DL328" s="167"/>
      <c r="DM328" s="167"/>
      <c r="DN328" s="167"/>
      <c r="DO328" s="167"/>
    </row>
    <row r="329" spans="1:119" s="5" customFormat="1" ht="13.5" thickBot="1">
      <c r="A329" s="44"/>
      <c r="B329" s="58"/>
      <c r="C329" s="51" t="s">
        <v>150</v>
      </c>
      <c r="D329" s="41">
        <v>4440</v>
      </c>
      <c r="E329" s="524">
        <f>IF('Załącznik Nr 2 - wydatki'!E587&gt;0,'Załącznik Nr 2 - wydatki'!E587,"")</f>
        <v>16650</v>
      </c>
      <c r="F329" s="524">
        <f>IF('Załącznik Nr 2 - wydatki'!F587&gt;0,'Załącznik Nr 2 - wydatki'!F587,"")</f>
        <v>16650</v>
      </c>
      <c r="G329" s="524">
        <f>IF('Załącznik Nr 2 - wydatki'!G587&gt;0,'Załącznik Nr 2 - wydatki'!G587,"")</f>
        <v>16650</v>
      </c>
      <c r="H329" s="524">
        <f>IF('Załącznik Nr 2 - wydatki'!H587&gt;0,'Załącznik Nr 2 - wydatki'!H587,"")</f>
        <v>16650</v>
      </c>
      <c r="I329" s="524">
        <f>IF('Załącznik Nr 2 - wydatki'!I587&gt;0,'Załącznik Nr 2 - wydatki'!I587,"")</f>
      </c>
      <c r="J329" s="524">
        <f>IF('Załącznik Nr 2 - wydatki'!J587&gt;0,'Załącznik Nr 2 - wydatki'!J587,"")</f>
      </c>
      <c r="K329" s="36">
        <f t="shared" si="53"/>
        <v>1</v>
      </c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</row>
    <row r="330" spans="1:119" s="32" customFormat="1" ht="32.25" customHeight="1" thickBot="1">
      <c r="A330" s="121">
        <v>853</v>
      </c>
      <c r="B330" s="76"/>
      <c r="C330" s="121" t="s">
        <v>361</v>
      </c>
      <c r="D330" s="121"/>
      <c r="E330" s="325">
        <f aca="true" t="shared" si="56" ref="E330:J330">SUM(E331+E342)</f>
        <v>249293</v>
      </c>
      <c r="F330" s="325">
        <f t="shared" si="56"/>
        <v>301668</v>
      </c>
      <c r="G330" s="325">
        <f t="shared" si="56"/>
        <v>293168</v>
      </c>
      <c r="H330" s="325">
        <f t="shared" si="56"/>
        <v>129998</v>
      </c>
      <c r="I330" s="325">
        <f t="shared" si="56"/>
        <v>23170</v>
      </c>
      <c r="J330" s="325">
        <f t="shared" si="56"/>
        <v>140000</v>
      </c>
      <c r="K330" s="36">
        <f t="shared" si="53"/>
        <v>1.175997721556562</v>
      </c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</row>
    <row r="331" spans="1:119" s="5" customFormat="1" ht="13.5" thickBot="1">
      <c r="A331" s="122"/>
      <c r="B331" s="128" t="s">
        <v>181</v>
      </c>
      <c r="C331" s="154" t="s">
        <v>323</v>
      </c>
      <c r="D331" s="141"/>
      <c r="E331" s="504">
        <f aca="true" t="shared" si="57" ref="E331:J331">SUM(E332:E341)</f>
        <v>249293</v>
      </c>
      <c r="F331" s="504">
        <f t="shared" si="57"/>
        <v>278498</v>
      </c>
      <c r="G331" s="504">
        <f t="shared" si="57"/>
        <v>269998</v>
      </c>
      <c r="H331" s="504">
        <f t="shared" si="57"/>
        <v>129998</v>
      </c>
      <c r="I331" s="504">
        <f t="shared" si="57"/>
        <v>0</v>
      </c>
      <c r="J331" s="504">
        <f t="shared" si="57"/>
        <v>140000</v>
      </c>
      <c r="K331" s="36">
        <f t="shared" si="53"/>
        <v>1.083054879198373</v>
      </c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</row>
    <row r="332" spans="1:119" s="5" customFormat="1" ht="13.5" thickBot="1">
      <c r="A332" s="44"/>
      <c r="B332" s="58"/>
      <c r="C332" s="51" t="s">
        <v>77</v>
      </c>
      <c r="D332" s="44">
        <v>4010</v>
      </c>
      <c r="E332" s="524">
        <f>IF('Załącznik Nr 2 - wydatki'!E590&gt;0,'Załącznik Nr 2 - wydatki'!E590,"")</f>
        <v>129333</v>
      </c>
      <c r="F332" s="524">
        <f>IF('Załącznik Nr 2 - wydatki'!F590&gt;0,'Załącznik Nr 2 - wydatki'!F590,"")</f>
        <v>144086</v>
      </c>
      <c r="G332" s="524">
        <f>IF('Załącznik Nr 2 - wydatki'!G590&gt;0,'Załącznik Nr 2 - wydatki'!G590,"")</f>
        <v>144086</v>
      </c>
      <c r="H332" s="524">
        <f>IF('Załącznik Nr 2 - wydatki'!H590&gt;0,'Załącznik Nr 2 - wydatki'!H590,"")</f>
        <v>71456</v>
      </c>
      <c r="I332" s="524">
        <f>IF('Załącznik Nr 2 - wydatki'!I590&gt;0,'Załącznik Nr 2 - wydatki'!I590,"")</f>
      </c>
      <c r="J332" s="524">
        <f>IF('Załącznik Nr 2 - wydatki'!J590&gt;0,'Załącznik Nr 2 - wydatki'!J590,"")</f>
        <v>72630</v>
      </c>
      <c r="K332" s="36">
        <f t="shared" si="53"/>
        <v>1.1140698816234063</v>
      </c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</row>
    <row r="333" spans="1:119" s="5" customFormat="1" ht="13.5" thickBot="1">
      <c r="A333" s="44"/>
      <c r="B333" s="58"/>
      <c r="C333" s="51" t="s">
        <v>78</v>
      </c>
      <c r="D333" s="44">
        <v>4040</v>
      </c>
      <c r="E333" s="524">
        <f>IF('Załącznik Nr 2 - wydatki'!E591&gt;0,'Załącznik Nr 2 - wydatki'!E591,"")</f>
        <v>9896</v>
      </c>
      <c r="F333" s="524">
        <f>IF('Załącznik Nr 2 - wydatki'!F591&gt;0,'Załącznik Nr 2 - wydatki'!F591,"")</f>
        <v>10995</v>
      </c>
      <c r="G333" s="524">
        <f>IF('Załącznik Nr 2 - wydatki'!G591&gt;0,'Załącznik Nr 2 - wydatki'!G591,"")</f>
        <v>10995</v>
      </c>
      <c r="H333" s="524">
        <f>IF('Załącznik Nr 2 - wydatki'!H591&gt;0,'Załącznik Nr 2 - wydatki'!H591,"")</f>
        <v>5055</v>
      </c>
      <c r="I333" s="524">
        <f>IF('Załącznik Nr 2 - wydatki'!I591&gt;0,'Załącznik Nr 2 - wydatki'!I591,"")</f>
      </c>
      <c r="J333" s="524">
        <f>IF('Załącznik Nr 2 - wydatki'!J591&gt;0,'Załącznik Nr 2 - wydatki'!J591,"")</f>
        <v>5940</v>
      </c>
      <c r="K333" s="36">
        <f t="shared" si="53"/>
        <v>1.1110549717057396</v>
      </c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</row>
    <row r="334" spans="1:119" s="5" customFormat="1" ht="13.5" thickBot="1">
      <c r="A334" s="44"/>
      <c r="B334" s="58"/>
      <c r="C334" s="51" t="s">
        <v>79</v>
      </c>
      <c r="D334" s="44">
        <v>4110</v>
      </c>
      <c r="E334" s="524">
        <f>IF('Załącznik Nr 2 - wydatki'!E592&gt;0,'Załącznik Nr 2 - wydatki'!E592,"")</f>
        <v>24056</v>
      </c>
      <c r="F334" s="524">
        <f>IF('Załącznik Nr 2 - wydatki'!F592&gt;0,'Załącznik Nr 2 - wydatki'!F592,"")</f>
        <v>26960</v>
      </c>
      <c r="G334" s="524">
        <f>IF('Załącznik Nr 2 - wydatki'!G592&gt;0,'Załącznik Nr 2 - wydatki'!G592,"")</f>
        <v>26960</v>
      </c>
      <c r="H334" s="524">
        <f>IF('Załącznik Nr 2 - wydatki'!H592&gt;0,'Załącznik Nr 2 - wydatki'!H592,"")</f>
        <v>13451</v>
      </c>
      <c r="I334" s="524">
        <f>IF('Załącznik Nr 2 - wydatki'!I592&gt;0,'Załącznik Nr 2 - wydatki'!I592,"")</f>
      </c>
      <c r="J334" s="524">
        <f>IF('Załącznik Nr 2 - wydatki'!J592&gt;0,'Załącznik Nr 2 - wydatki'!J592,"")</f>
        <v>13509</v>
      </c>
      <c r="K334" s="36">
        <f t="shared" si="53"/>
        <v>1.1207183239108747</v>
      </c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</row>
    <row r="335" spans="1:119" s="5" customFormat="1" ht="13.5" thickBot="1">
      <c r="A335" s="44"/>
      <c r="B335" s="58"/>
      <c r="C335" s="51" t="s">
        <v>137</v>
      </c>
      <c r="D335" s="44">
        <v>4120</v>
      </c>
      <c r="E335" s="524">
        <f>IF('Załącznik Nr 2 - wydatki'!E593&gt;0,'Załącznik Nr 2 - wydatki'!E593,"")</f>
        <v>3421</v>
      </c>
      <c r="F335" s="524">
        <f>IF('Załącznik Nr 2 - wydatki'!F593&gt;0,'Załącznik Nr 2 - wydatki'!F593,"")</f>
        <v>3799</v>
      </c>
      <c r="G335" s="524">
        <f>IF('Załącznik Nr 2 - wydatki'!G593&gt;0,'Załącznik Nr 2 - wydatki'!G593,"")</f>
        <v>3799</v>
      </c>
      <c r="H335" s="524">
        <f>IF('Załącznik Nr 2 - wydatki'!H593&gt;0,'Załącznik Nr 2 - wydatki'!H593,"")</f>
        <v>1878</v>
      </c>
      <c r="I335" s="524">
        <f>IF('Załącznik Nr 2 - wydatki'!I593&gt;0,'Załącznik Nr 2 - wydatki'!I593,"")</f>
      </c>
      <c r="J335" s="524">
        <f>IF('Załącznik Nr 2 - wydatki'!J593&gt;0,'Załącznik Nr 2 - wydatki'!J593,"")</f>
        <v>1921</v>
      </c>
      <c r="K335" s="36">
        <f t="shared" si="53"/>
        <v>1.1104940076001169</v>
      </c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</row>
    <row r="336" spans="1:119" s="5" customFormat="1" ht="13.5" thickBot="1">
      <c r="A336" s="44"/>
      <c r="B336" s="58"/>
      <c r="C336" s="51" t="s">
        <v>80</v>
      </c>
      <c r="D336" s="44">
        <v>4210</v>
      </c>
      <c r="E336" s="524">
        <f>IF('Załącznik Nr 2 - wydatki'!E594&gt;0,'Załącznik Nr 2 - wydatki'!E594,"")</f>
        <v>12148</v>
      </c>
      <c r="F336" s="524">
        <f>IF('Załącznik Nr 2 - wydatki'!F594&gt;0,'Załącznik Nr 2 - wydatki'!F594,"")</f>
        <v>20880</v>
      </c>
      <c r="G336" s="524">
        <f>IF('Załącznik Nr 2 - wydatki'!G594&gt;0,'Załącznik Nr 2 - wydatki'!G594,"")</f>
        <v>12380</v>
      </c>
      <c r="H336" s="524">
        <f>IF('Załącznik Nr 2 - wydatki'!H594&gt;0,'Załącznik Nr 2 - wydatki'!H594,"")</f>
      </c>
      <c r="I336" s="524">
        <f>IF('Załącznik Nr 2 - wydatki'!I594&gt;0,'Załącznik Nr 2 - wydatki'!I594,"")</f>
      </c>
      <c r="J336" s="524">
        <f>IF('Załącznik Nr 2 - wydatki'!J594&gt;0,'Załącznik Nr 2 - wydatki'!J594,"")</f>
        <v>12380</v>
      </c>
      <c r="K336" s="36">
        <f t="shared" si="53"/>
        <v>1.019097793875535</v>
      </c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</row>
    <row r="337" spans="1:119" s="5" customFormat="1" ht="13.5" thickBot="1">
      <c r="A337" s="44"/>
      <c r="B337" s="58"/>
      <c r="C337" s="51" t="s">
        <v>81</v>
      </c>
      <c r="D337" s="44">
        <v>4260</v>
      </c>
      <c r="E337" s="524">
        <f>IF('Załącznik Nr 2 - wydatki'!E595&gt;0,'Załącznik Nr 2 - wydatki'!E595,"")</f>
        <v>8495</v>
      </c>
      <c r="F337" s="524">
        <f>IF('Załącznik Nr 2 - wydatki'!F595&gt;0,'Załącznik Nr 2 - wydatki'!F595,"")</f>
        <v>8657</v>
      </c>
      <c r="G337" s="524">
        <f>IF('Załącznik Nr 2 - wydatki'!G595&gt;0,'Załącznik Nr 2 - wydatki'!G595,"")</f>
        <v>8657</v>
      </c>
      <c r="H337" s="524">
        <f>IF('Załącznik Nr 2 - wydatki'!H595&gt;0,'Załącznik Nr 2 - wydatki'!H595,"")</f>
        <v>7310</v>
      </c>
      <c r="I337" s="524">
        <f>IF('Załącznik Nr 2 - wydatki'!I595&gt;0,'Załącznik Nr 2 - wydatki'!I595,"")</f>
      </c>
      <c r="J337" s="524">
        <f>IF('Załącznik Nr 2 - wydatki'!J595&gt;0,'Załącznik Nr 2 - wydatki'!J595,"")</f>
        <v>1347</v>
      </c>
      <c r="K337" s="36">
        <f t="shared" si="53"/>
        <v>1.0190700412007063</v>
      </c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</row>
    <row r="338" spans="1:119" s="5" customFormat="1" ht="13.5" thickBot="1">
      <c r="A338" s="44"/>
      <c r="B338" s="58"/>
      <c r="C338" s="51" t="s">
        <v>83</v>
      </c>
      <c r="D338" s="44">
        <v>4300</v>
      </c>
      <c r="E338" s="524">
        <f>IF('Załącznik Nr 2 - wydatki'!E596&gt;0,'Załącznik Nr 2 - wydatki'!E596,"")</f>
        <v>12437</v>
      </c>
      <c r="F338" s="524">
        <f>IF('Załącznik Nr 2 - wydatki'!F596&gt;0,'Załącznik Nr 2 - wydatki'!F596,"")</f>
        <v>12673</v>
      </c>
      <c r="G338" s="524">
        <f>IF('Załącznik Nr 2 - wydatki'!G596&gt;0,'Załącznik Nr 2 - wydatki'!G596,"")</f>
        <v>12673</v>
      </c>
      <c r="H338" s="524">
        <f>IF('Załącznik Nr 2 - wydatki'!H596&gt;0,'Załącznik Nr 2 - wydatki'!H596,"")</f>
      </c>
      <c r="I338" s="524">
        <f>IF('Załącznik Nr 2 - wydatki'!I596&gt;0,'Załącznik Nr 2 - wydatki'!I596,"")</f>
      </c>
      <c r="J338" s="524">
        <f>IF('Załącznik Nr 2 - wydatki'!J596&gt;0,'Załącznik Nr 2 - wydatki'!J596,"")</f>
        <v>12673</v>
      </c>
      <c r="K338" s="36">
        <f t="shared" si="53"/>
        <v>1.0189756372115462</v>
      </c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</row>
    <row r="339" spans="1:119" s="5" customFormat="1" ht="13.5" thickBot="1">
      <c r="A339" s="44"/>
      <c r="B339" s="58"/>
      <c r="C339" s="113" t="s">
        <v>84</v>
      </c>
      <c r="D339" s="44">
        <v>4410</v>
      </c>
      <c r="E339" s="524">
        <f>IF('Załącznik Nr 2 - wydatki'!E597&gt;0,'Załącznik Nr 2 - wydatki'!E597,"")</f>
        <v>2000</v>
      </c>
      <c r="F339" s="524">
        <f>IF('Załącznik Nr 2 - wydatki'!F597&gt;0,'Załącznik Nr 2 - wydatki'!F597,"")</f>
        <v>2038</v>
      </c>
      <c r="G339" s="524">
        <f>IF('Załącznik Nr 2 - wydatki'!G597&gt;0,'Załącznik Nr 2 - wydatki'!G597,"")</f>
        <v>2038</v>
      </c>
      <c r="H339" s="524">
        <f>IF('Załącznik Nr 2 - wydatki'!H597&gt;0,'Załącznik Nr 2 - wydatki'!H597,"")</f>
        <v>1038</v>
      </c>
      <c r="I339" s="524"/>
      <c r="J339" s="524">
        <f>IF('Załącznik Nr 2 - wydatki'!J597&gt;0,'Załącznik Nr 2 - wydatki'!J597,"")</f>
        <v>1000</v>
      </c>
      <c r="K339" s="36">
        <f t="shared" si="53"/>
        <v>1.019</v>
      </c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</row>
    <row r="340" spans="1:119" s="5" customFormat="1" ht="13.5" thickBot="1">
      <c r="A340" s="44"/>
      <c r="B340" s="58"/>
      <c r="C340" s="113" t="s">
        <v>241</v>
      </c>
      <c r="D340" s="44">
        <v>4440</v>
      </c>
      <c r="E340" s="524">
        <f>IF('Załącznik Nr 2 - wydatki'!E598&gt;0,'Załącznik Nr 2 - wydatki'!E598,"")</f>
        <v>3057</v>
      </c>
      <c r="F340" s="524">
        <f>IF('Załącznik Nr 2 - wydatki'!F598&gt;0,'Załącznik Nr 2 - wydatki'!F598,"")</f>
        <v>3115</v>
      </c>
      <c r="G340" s="524">
        <f>IF('Załącznik Nr 2 - wydatki'!G598&gt;0,'Załącznik Nr 2 - wydatki'!G598,"")</f>
        <v>3115</v>
      </c>
      <c r="H340" s="524">
        <f>IF('Załącznik Nr 2 - wydatki'!H598&gt;0,'Załącznik Nr 2 - wydatki'!H598,"")</f>
        <v>1615</v>
      </c>
      <c r="I340" s="524">
        <f>IF('Załącznik Nr 2 - wydatki'!I598&gt;0,'Załącznik Nr 2 - wydatki'!I598,"")</f>
      </c>
      <c r="J340" s="524">
        <f>IF('Załącznik Nr 2 - wydatki'!J598&gt;0,'Załącznik Nr 2 - wydatki'!J598,"")</f>
        <v>1500</v>
      </c>
      <c r="K340" s="36">
        <f t="shared" si="53"/>
        <v>1.0189728491985606</v>
      </c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</row>
    <row r="341" spans="1:119" s="5" customFormat="1" ht="13.5" thickBot="1">
      <c r="A341" s="44"/>
      <c r="B341" s="58"/>
      <c r="C341" s="99" t="s">
        <v>313</v>
      </c>
      <c r="D341" s="44">
        <v>4170</v>
      </c>
      <c r="E341" s="524">
        <f>IF('Załącznik Nr 2 - wydatki'!E599&gt;0,'Załącznik Nr 2 - wydatki'!E599,"")</f>
        <v>44450</v>
      </c>
      <c r="F341" s="524">
        <f>IF('Załącznik Nr 2 - wydatki'!F599&gt;0,'Załącznik Nr 2 - wydatki'!F599,"")</f>
        <v>45295</v>
      </c>
      <c r="G341" s="524">
        <f>IF('Załącznik Nr 2 - wydatki'!G599&gt;0,'Załącznik Nr 2 - wydatki'!G599,"")</f>
        <v>45295</v>
      </c>
      <c r="H341" s="524">
        <f>IF('Załącznik Nr 2 - wydatki'!H599&gt;0,'Załącznik Nr 2 - wydatki'!H599,"")</f>
        <v>28195</v>
      </c>
      <c r="I341" s="524">
        <f>IF('Załącznik Nr 2 - wydatki'!I599&gt;0,'Załącznik Nr 2 - wydatki'!I599,"")</f>
      </c>
      <c r="J341" s="524">
        <f>IF('Załącznik Nr 2 - wydatki'!J599&gt;0,'Załącznik Nr 2 - wydatki'!J599,"")</f>
        <v>17100</v>
      </c>
      <c r="K341" s="36">
        <f t="shared" si="53"/>
        <v>1.0190101237345333</v>
      </c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</row>
    <row r="342" spans="1:119" s="5" customFormat="1" ht="13.5" thickBot="1">
      <c r="A342" s="122"/>
      <c r="B342" s="179" t="s">
        <v>445</v>
      </c>
      <c r="C342" s="195" t="s">
        <v>90</v>
      </c>
      <c r="D342" s="305"/>
      <c r="E342" s="536">
        <f aca="true" t="shared" si="58" ref="E342:J342">SUM(E343:E343)</f>
        <v>0</v>
      </c>
      <c r="F342" s="536">
        <f t="shared" si="58"/>
        <v>23170</v>
      </c>
      <c r="G342" s="536">
        <f t="shared" si="58"/>
        <v>23170</v>
      </c>
      <c r="H342" s="536">
        <f t="shared" si="58"/>
        <v>0</v>
      </c>
      <c r="I342" s="536">
        <f t="shared" si="58"/>
        <v>23170</v>
      </c>
      <c r="J342" s="536">
        <f t="shared" si="58"/>
        <v>0</v>
      </c>
      <c r="K342" s="36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</row>
    <row r="343" spans="1:119" s="5" customFormat="1" ht="48.75" thickBot="1">
      <c r="A343" s="44"/>
      <c r="B343" s="58"/>
      <c r="C343" s="97" t="s">
        <v>269</v>
      </c>
      <c r="D343" s="145">
        <v>2820</v>
      </c>
      <c r="E343" s="365">
        <f>IF('Załącznik Nr 2 - wydatki'!E601&gt;0,'Załącznik Nr 2 - wydatki'!E601,"")</f>
      </c>
      <c r="F343" s="365">
        <f>IF('Załącznik Nr 2 - wydatki'!F601&gt;0,'Załącznik Nr 2 - wydatki'!F601,"")</f>
        <v>23170</v>
      </c>
      <c r="G343" s="365">
        <f>IF('Załącznik Nr 2 - wydatki'!G601&gt;0,'Załącznik Nr 2 - wydatki'!G601,"")</f>
        <v>23170</v>
      </c>
      <c r="H343" s="365">
        <f>IF('Załącznik Nr 2 - wydatki'!H601&gt;0,'Załącznik Nr 2 - wydatki'!H601,"")</f>
      </c>
      <c r="I343" s="365">
        <f>IF('Załącznik Nr 2 - wydatki'!I601&gt;0,'Załącznik Nr 2 - wydatki'!I601,"")</f>
        <v>23170</v>
      </c>
      <c r="J343" s="365">
        <f>IF('Załącznik Nr 2 - wydatki'!J601&gt;0,'Załącznik Nr 2 - wydatki'!J601,"")</f>
      </c>
      <c r="K343" s="36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</row>
    <row r="344" spans="1:119" s="13" customFormat="1" ht="21.75" customHeight="1" thickBot="1">
      <c r="A344" s="123">
        <v>854</v>
      </c>
      <c r="B344" s="126"/>
      <c r="C344" s="289" t="s">
        <v>183</v>
      </c>
      <c r="D344" s="142"/>
      <c r="E344" s="503">
        <f aca="true" t="shared" si="59" ref="E344:J344">SUM(E345+E347+E351+E359+E363)</f>
        <v>3840282</v>
      </c>
      <c r="F344" s="503">
        <f t="shared" si="59"/>
        <v>3908068</v>
      </c>
      <c r="G344" s="503">
        <f t="shared" si="59"/>
        <v>3908068</v>
      </c>
      <c r="H344" s="503">
        <f t="shared" si="59"/>
        <v>257579</v>
      </c>
      <c r="I344" s="503">
        <f t="shared" si="59"/>
        <v>3650489</v>
      </c>
      <c r="J344" s="503">
        <f t="shared" si="59"/>
        <v>0</v>
      </c>
      <c r="K344" s="36">
        <f t="shared" si="53"/>
        <v>1.0176513078987428</v>
      </c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69"/>
      <c r="CA344" s="169"/>
      <c r="CB344" s="169"/>
      <c r="CC344" s="169"/>
      <c r="CD344" s="169"/>
      <c r="CE344" s="169"/>
      <c r="CF344" s="169"/>
      <c r="CG344" s="169"/>
      <c r="CH344" s="169"/>
      <c r="CI344" s="169"/>
      <c r="CJ344" s="169"/>
      <c r="CK344" s="169"/>
      <c r="CL344" s="169"/>
      <c r="CM344" s="169"/>
      <c r="CN344" s="169"/>
      <c r="CO344" s="169"/>
      <c r="CP344" s="169"/>
      <c r="CQ344" s="169"/>
      <c r="CR344" s="169"/>
      <c r="CS344" s="169"/>
      <c r="CT344" s="169"/>
      <c r="CU344" s="169"/>
      <c r="CV344" s="169"/>
      <c r="CW344" s="169"/>
      <c r="CX344" s="169"/>
      <c r="CY344" s="169"/>
      <c r="CZ344" s="169"/>
      <c r="DA344" s="169"/>
      <c r="DB344" s="169"/>
      <c r="DC344" s="169"/>
      <c r="DD344" s="169"/>
      <c r="DE344" s="169"/>
      <c r="DF344" s="169"/>
      <c r="DG344" s="169"/>
      <c r="DH344" s="169"/>
      <c r="DI344" s="169"/>
      <c r="DJ344" s="169"/>
      <c r="DK344" s="169"/>
      <c r="DL344" s="169"/>
      <c r="DM344" s="169"/>
      <c r="DN344" s="169"/>
      <c r="DO344" s="169"/>
    </row>
    <row r="345" spans="1:119" s="9" customFormat="1" ht="27" customHeight="1" thickBot="1">
      <c r="A345" s="79"/>
      <c r="B345" s="60">
        <v>85406</v>
      </c>
      <c r="C345" s="290" t="s">
        <v>350</v>
      </c>
      <c r="D345" s="132"/>
      <c r="E345" s="504">
        <f aca="true" t="shared" si="60" ref="E345:J345">SUM(E346:E346)</f>
        <v>717328</v>
      </c>
      <c r="F345" s="504">
        <f t="shared" si="60"/>
        <v>741654</v>
      </c>
      <c r="G345" s="504">
        <f t="shared" si="60"/>
        <v>741654</v>
      </c>
      <c r="H345" s="504">
        <f t="shared" si="60"/>
        <v>0</v>
      </c>
      <c r="I345" s="504">
        <f t="shared" si="60"/>
        <v>741654</v>
      </c>
      <c r="J345" s="504">
        <f t="shared" si="60"/>
        <v>0</v>
      </c>
      <c r="K345" s="36">
        <f t="shared" si="53"/>
        <v>1.0339119621707225</v>
      </c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7"/>
      <c r="BQ345" s="167"/>
      <c r="BR345" s="167"/>
      <c r="BS345" s="167"/>
      <c r="BT345" s="167"/>
      <c r="BU345" s="167"/>
      <c r="BV345" s="167"/>
      <c r="BW345" s="167"/>
      <c r="BX345" s="167"/>
      <c r="BY345" s="167"/>
      <c r="BZ345" s="167"/>
      <c r="CA345" s="167"/>
      <c r="CB345" s="167"/>
      <c r="CC345" s="167"/>
      <c r="CD345" s="167"/>
      <c r="CE345" s="167"/>
      <c r="CF345" s="167"/>
      <c r="CG345" s="167"/>
      <c r="CH345" s="167"/>
      <c r="CI345" s="167"/>
      <c r="CJ345" s="167"/>
      <c r="CK345" s="167"/>
      <c r="CL345" s="167"/>
      <c r="CM345" s="167"/>
      <c r="CN345" s="167"/>
      <c r="CO345" s="167"/>
      <c r="CP345" s="167"/>
      <c r="CQ345" s="167"/>
      <c r="CR345" s="167"/>
      <c r="CS345" s="167"/>
      <c r="CT345" s="167"/>
      <c r="CU345" s="167"/>
      <c r="CV345" s="167"/>
      <c r="CW345" s="167"/>
      <c r="CX345" s="167"/>
      <c r="CY345" s="167"/>
      <c r="CZ345" s="167"/>
      <c r="DA345" s="167"/>
      <c r="DB345" s="167"/>
      <c r="DC345" s="167"/>
      <c r="DD345" s="167"/>
      <c r="DE345" s="167"/>
      <c r="DF345" s="167"/>
      <c r="DG345" s="167"/>
      <c r="DH345" s="167"/>
      <c r="DI345" s="167"/>
      <c r="DJ345" s="167"/>
      <c r="DK345" s="167"/>
      <c r="DL345" s="167"/>
      <c r="DM345" s="167"/>
      <c r="DN345" s="167"/>
      <c r="DO345" s="167"/>
    </row>
    <row r="346" spans="1:119" s="5" customFormat="1" ht="13.5" thickBot="1">
      <c r="A346" s="44"/>
      <c r="B346" s="58"/>
      <c r="C346" s="97" t="s">
        <v>57</v>
      </c>
      <c r="D346" s="41">
        <v>2650</v>
      </c>
      <c r="E346" s="346">
        <f>IF('Załącznik Nr 2 - wydatki'!E606&gt;0,'Załącznik Nr 2 - wydatki'!E606,"")</f>
        <v>717328</v>
      </c>
      <c r="F346" s="346">
        <f>IF('Załącznik Nr 2 - wydatki'!F606&gt;0,'Załącznik Nr 2 - wydatki'!F606,"")</f>
        <v>741654</v>
      </c>
      <c r="G346" s="346">
        <f>IF('Załącznik Nr 2 - wydatki'!G606&gt;0,'Załącznik Nr 2 - wydatki'!G606,"")</f>
        <v>741654</v>
      </c>
      <c r="H346" s="346">
        <f>IF('Załącznik Nr 2 - wydatki'!H606&gt;0,'Załącznik Nr 2 - wydatki'!H606,"")</f>
      </c>
      <c r="I346" s="346">
        <f>IF('Załącznik Nr 2 - wydatki'!I606&gt;0,'Załącznik Nr 2 - wydatki'!I606,"")</f>
        <v>741654</v>
      </c>
      <c r="J346" s="346">
        <f>IF('Załącznik Nr 2 - wydatki'!J606&gt;0,'Załącznik Nr 2 - wydatki'!J606,"")</f>
      </c>
      <c r="K346" s="36">
        <f t="shared" si="53"/>
        <v>1.0339119621707225</v>
      </c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</row>
    <row r="347" spans="1:119" s="9" customFormat="1" ht="18" customHeight="1" thickBot="1">
      <c r="A347" s="79"/>
      <c r="B347" s="60">
        <v>85410</v>
      </c>
      <c r="C347" s="107" t="s">
        <v>186</v>
      </c>
      <c r="D347" s="132"/>
      <c r="E347" s="512">
        <f aca="true" t="shared" si="61" ref="E347:J347">SUM(E348:E350)</f>
        <v>2621744</v>
      </c>
      <c r="F347" s="512">
        <f t="shared" si="61"/>
        <v>2908835</v>
      </c>
      <c r="G347" s="512">
        <f t="shared" si="61"/>
        <v>2908835</v>
      </c>
      <c r="H347" s="512">
        <f t="shared" si="61"/>
        <v>0</v>
      </c>
      <c r="I347" s="512">
        <f t="shared" si="61"/>
        <v>2908835</v>
      </c>
      <c r="J347" s="512">
        <f t="shared" si="61"/>
        <v>0</v>
      </c>
      <c r="K347" s="36">
        <f t="shared" si="53"/>
        <v>1.1095038264605546</v>
      </c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7"/>
      <c r="BQ347" s="167"/>
      <c r="BR347" s="167"/>
      <c r="BS347" s="167"/>
      <c r="BT347" s="167"/>
      <c r="BU347" s="167"/>
      <c r="BV347" s="167"/>
      <c r="BW347" s="167"/>
      <c r="BX347" s="167"/>
      <c r="BY347" s="167"/>
      <c r="BZ347" s="167"/>
      <c r="CA347" s="167"/>
      <c r="CB347" s="167"/>
      <c r="CC347" s="167"/>
      <c r="CD347" s="167"/>
      <c r="CE347" s="167"/>
      <c r="CF347" s="167"/>
      <c r="CG347" s="167"/>
      <c r="CH347" s="167"/>
      <c r="CI347" s="167"/>
      <c r="CJ347" s="167"/>
      <c r="CK347" s="167"/>
      <c r="CL347" s="167"/>
      <c r="CM347" s="167"/>
      <c r="CN347" s="167"/>
      <c r="CO347" s="167"/>
      <c r="CP347" s="167"/>
      <c r="CQ347" s="167"/>
      <c r="CR347" s="167"/>
      <c r="CS347" s="167"/>
      <c r="CT347" s="167"/>
      <c r="CU347" s="167"/>
      <c r="CV347" s="167"/>
      <c r="CW347" s="167"/>
      <c r="CX347" s="167"/>
      <c r="CY347" s="167"/>
      <c r="CZ347" s="167"/>
      <c r="DA347" s="167"/>
      <c r="DB347" s="167"/>
      <c r="DC347" s="167"/>
      <c r="DD347" s="167"/>
      <c r="DE347" s="167"/>
      <c r="DF347" s="167"/>
      <c r="DG347" s="167"/>
      <c r="DH347" s="167"/>
      <c r="DI347" s="167"/>
      <c r="DJ347" s="167"/>
      <c r="DK347" s="167"/>
      <c r="DL347" s="167"/>
      <c r="DM347" s="167"/>
      <c r="DN347" s="167"/>
      <c r="DO347" s="167"/>
    </row>
    <row r="348" spans="1:119" s="5" customFormat="1" ht="24.75" thickBot="1">
      <c r="A348" s="44"/>
      <c r="B348" s="58"/>
      <c r="C348" s="48" t="s">
        <v>337</v>
      </c>
      <c r="D348" s="41">
        <v>2540</v>
      </c>
      <c r="E348" s="346">
        <f>IF('Załącznik Nr 2 - wydatki'!E608&gt;0,'Załącznik Nr 2 - wydatki'!E608,"")</f>
        <v>185550</v>
      </c>
      <c r="F348" s="346">
        <f>IF('Załącznik Nr 2 - wydatki'!F608&gt;0,'Załącznik Nr 2 - wydatki'!F608,"")</f>
        <v>206910</v>
      </c>
      <c r="G348" s="346">
        <f>IF('Załącznik Nr 2 - wydatki'!G608&gt;0,'Załącznik Nr 2 - wydatki'!G608,"")</f>
        <v>206910</v>
      </c>
      <c r="H348" s="346">
        <f>IF('Załącznik Nr 2 - wydatki'!H608&gt;0,'Załącznik Nr 2 - wydatki'!H608,"")</f>
      </c>
      <c r="I348" s="346">
        <f>IF('Załącznik Nr 2 - wydatki'!I608&gt;0,'Załącznik Nr 2 - wydatki'!I608,"")</f>
        <v>206910</v>
      </c>
      <c r="J348" s="346">
        <f>IF('Załącznik Nr 2 - wydatki'!J608&gt;0,'Załącznik Nr 2 - wydatki'!J608,"")</f>
      </c>
      <c r="K348" s="36">
        <f t="shared" si="53"/>
        <v>1.1151172190784155</v>
      </c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</row>
    <row r="349" spans="1:119" s="5" customFormat="1" ht="13.5" thickBot="1">
      <c r="A349" s="44"/>
      <c r="B349" s="58"/>
      <c r="C349" s="97" t="s">
        <v>67</v>
      </c>
      <c r="D349" s="41">
        <v>2650</v>
      </c>
      <c r="E349" s="346">
        <f>IF('Załącznik Nr 2 - wydatki'!E609&gt;0,'Załącznik Nr 2 - wydatki'!E609,"")</f>
        <v>2272944</v>
      </c>
      <c r="F349" s="346">
        <f>IF('Załącznik Nr 2 - wydatki'!F609&gt;0,'Załącznik Nr 2 - wydatki'!F609,"")</f>
        <v>2386925</v>
      </c>
      <c r="G349" s="346">
        <f>IF('Załącznik Nr 2 - wydatki'!G609&gt;0,'Załącznik Nr 2 - wydatki'!G609,"")</f>
        <v>2386925</v>
      </c>
      <c r="H349" s="346">
        <f>IF('Załącznik Nr 2 - wydatki'!H609&gt;0,'Załącznik Nr 2 - wydatki'!H609,"")</f>
      </c>
      <c r="I349" s="346">
        <f>IF('Załącznik Nr 2 - wydatki'!I609&gt;0,'Załącznik Nr 2 - wydatki'!I609,"")</f>
        <v>2386925</v>
      </c>
      <c r="J349" s="346">
        <f>IF('Załącznik Nr 2 - wydatki'!J609&gt;0,'Załącznik Nr 2 - wydatki'!J609,"")</f>
      </c>
      <c r="K349" s="36">
        <f t="shared" si="53"/>
        <v>1.0501468579956215</v>
      </c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</row>
    <row r="350" spans="1:119" s="5" customFormat="1" ht="36.75" thickBot="1">
      <c r="A350" s="44"/>
      <c r="B350" s="61"/>
      <c r="C350" s="97" t="s">
        <v>339</v>
      </c>
      <c r="D350" s="41">
        <v>6210</v>
      </c>
      <c r="E350" s="346">
        <f>IF('Załącznik Nr 2 - wydatki'!E610&gt;0,'Załącznik Nr 2 - wydatki'!E610,"")</f>
        <v>163250</v>
      </c>
      <c r="F350" s="346">
        <f>IF('Załącznik Nr 2 - wydatki'!F610&gt;0,'Załącznik Nr 2 - wydatki'!F610,"")</f>
        <v>315000</v>
      </c>
      <c r="G350" s="346">
        <f>IF('Załącznik Nr 2 - wydatki'!G610&gt;0,'Załącznik Nr 2 - wydatki'!G610,"")</f>
        <v>315000</v>
      </c>
      <c r="H350" s="346">
        <f>IF('Załącznik Nr 2 - wydatki'!H610&gt;0,'Załącznik Nr 2 - wydatki'!H610,"")</f>
      </c>
      <c r="I350" s="346">
        <f>IF('Załącznik Nr 2 - wydatki'!I610&gt;0,'Załącznik Nr 2 - wydatki'!I610,"")</f>
        <v>315000</v>
      </c>
      <c r="J350" s="346">
        <f>IF('Załącznik Nr 2 - wydatki'!J610&gt;0,'Załącznik Nr 2 - wydatki'!J610,"")</f>
      </c>
      <c r="K350" s="36">
        <f t="shared" si="53"/>
        <v>1.9295558958652375</v>
      </c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</row>
    <row r="351" spans="1:119" s="5" customFormat="1" ht="13.5" thickBot="1">
      <c r="A351" s="44"/>
      <c r="B351" s="65" t="s">
        <v>397</v>
      </c>
      <c r="C351" s="94" t="s">
        <v>190</v>
      </c>
      <c r="D351" s="40"/>
      <c r="E351" s="512">
        <f aca="true" t="shared" si="62" ref="E351:J351">SUM(E352:E358)</f>
        <v>455063</v>
      </c>
      <c r="F351" s="512">
        <f t="shared" si="62"/>
        <v>212400</v>
      </c>
      <c r="G351" s="512">
        <f t="shared" si="62"/>
        <v>212400</v>
      </c>
      <c r="H351" s="512">
        <f t="shared" si="62"/>
        <v>212400</v>
      </c>
      <c r="I351" s="512">
        <f t="shared" si="62"/>
        <v>0</v>
      </c>
      <c r="J351" s="512">
        <f t="shared" si="62"/>
        <v>0</v>
      </c>
      <c r="K351" s="36">
        <f t="shared" si="53"/>
        <v>0.4667485600894821</v>
      </c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</row>
    <row r="352" spans="1:119" s="5" customFormat="1" ht="13.5" thickBot="1">
      <c r="A352" s="44"/>
      <c r="B352" s="61"/>
      <c r="C352" s="51" t="s">
        <v>253</v>
      </c>
      <c r="D352" s="41">
        <v>3248</v>
      </c>
      <c r="E352" s="346">
        <f>IF('Załącznik Nr 2 - wydatki'!E612&gt;0,'Załącznik Nr 2 - wydatki'!E612,"")</f>
        <v>286204</v>
      </c>
      <c r="F352" s="346">
        <f>IF('Załącznik Nr 2 - wydatki'!F612&gt;0,'Załącznik Nr 2 - wydatki'!F612,"")</f>
        <v>140795</v>
      </c>
      <c r="G352" s="346">
        <f>IF('Załącznik Nr 2 - wydatki'!G612&gt;0,'Załącznik Nr 2 - wydatki'!G612,"")</f>
        <v>140795</v>
      </c>
      <c r="H352" s="346">
        <f>IF('Załącznik Nr 2 - wydatki'!H612&gt;0,'Załącznik Nr 2 - wydatki'!H612,"")</f>
        <v>140795</v>
      </c>
      <c r="I352" s="346">
        <f>IF('Załącznik Nr 2 - wydatki'!I612&gt;0,'Załącznik Nr 2 - wydatki'!I612,"")</f>
      </c>
      <c r="J352" s="346">
        <f>IF('Załącznik Nr 2 - wydatki'!J612&gt;0,'Załącznik Nr 2 - wydatki'!J612,"")</f>
      </c>
      <c r="K352" s="36">
        <f t="shared" si="53"/>
        <v>0.4919393160123548</v>
      </c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</row>
    <row r="353" spans="1:119" s="5" customFormat="1" ht="13.5" thickBot="1">
      <c r="A353" s="44"/>
      <c r="B353" s="58"/>
      <c r="C353" s="51" t="s">
        <v>254</v>
      </c>
      <c r="D353" s="41">
        <v>3249</v>
      </c>
      <c r="E353" s="346">
        <f>IF('Załącznik Nr 2 - wydatki'!E614&gt;0,'Załącznik Nr 2 - wydatki'!E614,"")</f>
        <v>124904</v>
      </c>
      <c r="F353" s="346">
        <f>IF('Załącznik Nr 2 - wydatki'!F614&gt;0,'Załącznik Nr 2 - wydatki'!F614,"")</f>
        <v>66105</v>
      </c>
      <c r="G353" s="346">
        <f>IF('Załącznik Nr 2 - wydatki'!G614&gt;0,'Załącznik Nr 2 - wydatki'!G614,"")</f>
        <v>66105</v>
      </c>
      <c r="H353" s="346">
        <f>IF('Załącznik Nr 2 - wydatki'!H614&gt;0,'Załącznik Nr 2 - wydatki'!H614,"")</f>
        <v>66105</v>
      </c>
      <c r="I353" s="346">
        <f>IF('Załącznik Nr 2 - wydatki'!I614&gt;0,'Załącznik Nr 2 - wydatki'!I614,"")</f>
      </c>
      <c r="J353" s="346">
        <f>IF('Załącznik Nr 2 - wydatki'!J614&gt;0,'Załącznik Nr 2 - wydatki'!J614,"")</f>
      </c>
      <c r="K353" s="36">
        <f t="shared" si="53"/>
        <v>0.5292464612822648</v>
      </c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</row>
    <row r="354" spans="1:119" s="5" customFormat="1" ht="13.5" thickBot="1">
      <c r="A354" s="44"/>
      <c r="B354" s="58"/>
      <c r="C354" s="51" t="s">
        <v>306</v>
      </c>
      <c r="D354" s="41">
        <v>3260</v>
      </c>
      <c r="E354" s="346">
        <f>IF('Załącznik Nr 2 - wydatki'!E619&gt;0,'Załącznik Nr 2 - wydatki'!E619,"")</f>
        <v>42548</v>
      </c>
      <c r="F354" s="346">
        <f>IF('Załącznik Nr 2 - wydatki'!F619&gt;0,'Załącznik Nr 2 - wydatki'!F619,"")</f>
      </c>
      <c r="G354" s="346">
        <f>IF('Załącznik Nr 2 - wydatki'!G619&gt;0,'Załącznik Nr 2 - wydatki'!G619,"")</f>
      </c>
      <c r="H354" s="346">
        <f>IF('Załącznik Nr 2 - wydatki'!H619&gt;0,'Załącznik Nr 2 - wydatki'!H619,"")</f>
      </c>
      <c r="I354" s="346">
        <f>IF('Załącznik Nr 2 - wydatki'!I619&gt;0,'Załącznik Nr 2 - wydatki'!I619,"")</f>
      </c>
      <c r="J354" s="346">
        <f>IF('Załącznik Nr 2 - wydatki'!J619&gt;0,'Załącznik Nr 2 - wydatki'!J619,"")</f>
      </c>
      <c r="K354" s="36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</row>
    <row r="355" spans="1:119" s="5" customFormat="1" ht="13.5" thickBot="1">
      <c r="A355" s="44"/>
      <c r="B355" s="58"/>
      <c r="C355" s="264" t="s">
        <v>117</v>
      </c>
      <c r="D355" s="41">
        <v>4218</v>
      </c>
      <c r="E355" s="346">
        <f>IF('Załącznik Nr 2 - wydatki'!E615&gt;0,'Załącznik Nr 2 - wydatki'!E615,"")</f>
        <v>957</v>
      </c>
      <c r="F355" s="346">
        <f>IF('Załącznik Nr 2 - wydatki'!F615&gt;0,'Załącznik Nr 2 - wydatki'!F615,"")</f>
      </c>
      <c r="G355" s="346">
        <f>IF('Załącznik Nr 2 - wydatki'!G615&gt;0,'Załącznik Nr 2 - wydatki'!G615,"")</f>
      </c>
      <c r="H355" s="346">
        <f>IF('Załącznik Nr 2 - wydatki'!H615&gt;0,'Załącznik Nr 2 - wydatki'!H615,"")</f>
      </c>
      <c r="I355" s="346">
        <f>IF('Załącznik Nr 2 - wydatki'!I615&gt;0,'Załącznik Nr 2 - wydatki'!I615,"")</f>
      </c>
      <c r="J355" s="346">
        <f>IF('Załącznik Nr 2 - wydatki'!J615&gt;0,'Załącznik Nr 2 - wydatki'!J615,"")</f>
      </c>
      <c r="K355" s="36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</row>
    <row r="356" spans="1:119" s="5" customFormat="1" ht="13.5" thickBot="1">
      <c r="A356" s="44"/>
      <c r="B356" s="58"/>
      <c r="C356" s="264" t="s">
        <v>117</v>
      </c>
      <c r="D356" s="41">
        <v>4219</v>
      </c>
      <c r="E356" s="346">
        <f>IF('Załącznik Nr 2 - wydatki'!E616&gt;0,'Załącznik Nr 2 - wydatki'!E616,"")</f>
        <v>450</v>
      </c>
      <c r="F356" s="346">
        <f>IF('Załącznik Nr 2 - wydatki'!F616&gt;0,'Załącznik Nr 2 - wydatki'!F616,"")</f>
      </c>
      <c r="G356" s="346">
        <f>IF('Załącznik Nr 2 - wydatki'!G616&gt;0,'Załącznik Nr 2 - wydatki'!G616,"")</f>
      </c>
      <c r="H356" s="346">
        <f>IF('Załącznik Nr 2 - wydatki'!H616&gt;0,'Załącznik Nr 2 - wydatki'!H616,"")</f>
      </c>
      <c r="I356" s="346">
        <f>IF('Załącznik Nr 2 - wydatki'!I616&gt;0,'Załącznik Nr 2 - wydatki'!I616,"")</f>
      </c>
      <c r="J356" s="346">
        <f>IF('Załącznik Nr 2 - wydatki'!J616&gt;0,'Załącznik Nr 2 - wydatki'!J616,"")</f>
      </c>
      <c r="K356" s="36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</row>
    <row r="357" spans="1:119" s="5" customFormat="1" ht="13.5" thickBot="1">
      <c r="A357" s="44"/>
      <c r="B357" s="58"/>
      <c r="C357" s="113" t="s">
        <v>83</v>
      </c>
      <c r="D357" s="207">
        <v>4308</v>
      </c>
      <c r="E357" s="346">
        <f>IF('Załącznik Nr 2 - wydatki'!E617&gt;0,'Załącznik Nr 2 - wydatki'!E617,"")</f>
      </c>
      <c r="F357" s="346">
        <f>IF('Załącznik Nr 2 - wydatki'!F617&gt;0,'Załącznik Nr 2 - wydatki'!F617,"")</f>
        <v>3743</v>
      </c>
      <c r="G357" s="346">
        <f>IF('Załącznik Nr 2 - wydatki'!G617&gt;0,'Załącznik Nr 2 - wydatki'!G617,"")</f>
        <v>3743</v>
      </c>
      <c r="H357" s="346">
        <f>IF('Załącznik Nr 2 - wydatki'!H617&gt;0,'Załącznik Nr 2 - wydatki'!H617,"")</f>
        <v>3743</v>
      </c>
      <c r="I357" s="346">
        <f>IF('Załącznik Nr 2 - wydatki'!I617&gt;0,'Załącznik Nr 2 - wydatki'!I617,"")</f>
      </c>
      <c r="J357" s="346">
        <f>IF('Załącznik Nr 2 - wydatki'!J617&gt;0,'Załącznik Nr 2 - wydatki'!J617,"")</f>
      </c>
      <c r="K357" s="36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</row>
    <row r="358" spans="1:119" s="5" customFormat="1" ht="13.5" thickBot="1">
      <c r="A358" s="44"/>
      <c r="B358" s="58"/>
      <c r="C358" s="113" t="s">
        <v>83</v>
      </c>
      <c r="D358" s="207">
        <v>4309</v>
      </c>
      <c r="E358" s="346">
        <f>IF('Załącznik Nr 2 - wydatki'!E618&gt;0,'Załącznik Nr 2 - wydatki'!E618,"")</f>
      </c>
      <c r="F358" s="346">
        <f>IF('Załącznik Nr 2 - wydatki'!F618&gt;0,'Załącznik Nr 2 - wydatki'!F618,"")</f>
        <v>1757</v>
      </c>
      <c r="G358" s="346">
        <f>IF('Załącznik Nr 2 - wydatki'!G618&gt;0,'Załącznik Nr 2 - wydatki'!G618,"")</f>
        <v>1757</v>
      </c>
      <c r="H358" s="346">
        <f>IF('Załącznik Nr 2 - wydatki'!H618&gt;0,'Załącznik Nr 2 - wydatki'!H618,"")</f>
        <v>1757</v>
      </c>
      <c r="I358" s="346">
        <f>IF('Załącznik Nr 2 - wydatki'!I618&gt;0,'Załącznik Nr 2 - wydatki'!I618,"")</f>
      </c>
      <c r="J358" s="346">
        <f>IF('Załącznik Nr 2 - wydatki'!J618&gt;0,'Załącznik Nr 2 - wydatki'!J618,"")</f>
      </c>
      <c r="K358" s="36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</row>
    <row r="359" spans="1:119" s="13" customFormat="1" ht="18" customHeight="1" thickBot="1">
      <c r="A359" s="91"/>
      <c r="B359" s="59" t="s">
        <v>233</v>
      </c>
      <c r="C359" s="107" t="s">
        <v>234</v>
      </c>
      <c r="D359" s="132"/>
      <c r="E359" s="504">
        <f aca="true" t="shared" si="63" ref="E359:J359">SUM(E360:E362)</f>
        <v>18395</v>
      </c>
      <c r="F359" s="504">
        <f t="shared" si="63"/>
        <v>13333</v>
      </c>
      <c r="G359" s="504">
        <f t="shared" si="63"/>
        <v>13333</v>
      </c>
      <c r="H359" s="504">
        <f t="shared" si="63"/>
        <v>13333</v>
      </c>
      <c r="I359" s="504">
        <f t="shared" si="63"/>
        <v>0</v>
      </c>
      <c r="J359" s="504">
        <f t="shared" si="63"/>
        <v>0</v>
      </c>
      <c r="K359" s="36">
        <f t="shared" si="53"/>
        <v>0.7248165262299537</v>
      </c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  <c r="BM359" s="169"/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69"/>
      <c r="BZ359" s="169"/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69"/>
      <c r="CM359" s="169"/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69"/>
      <c r="CY359" s="169"/>
      <c r="CZ359" s="169"/>
      <c r="DA359" s="169"/>
      <c r="DB359" s="169"/>
      <c r="DC359" s="169"/>
      <c r="DD359" s="169"/>
      <c r="DE359" s="169"/>
      <c r="DF359" s="169"/>
      <c r="DG359" s="169"/>
      <c r="DH359" s="169"/>
      <c r="DI359" s="169"/>
      <c r="DJ359" s="169"/>
      <c r="DK359" s="169"/>
      <c r="DL359" s="169"/>
      <c r="DM359" s="169"/>
      <c r="DN359" s="169"/>
      <c r="DO359" s="169"/>
    </row>
    <row r="360" spans="1:119" s="5" customFormat="1" ht="13.5" thickBot="1">
      <c r="A360" s="44"/>
      <c r="B360" s="58"/>
      <c r="C360" s="51" t="s">
        <v>83</v>
      </c>
      <c r="D360" s="50">
        <v>4300</v>
      </c>
      <c r="E360" s="346">
        <f>IF('Załącznik Nr 2 - wydatki'!E621&gt;0,'Załącznik Nr 2 - wydatki'!E621,"")</f>
        <v>11691</v>
      </c>
      <c r="F360" s="346">
        <f>IF('Załącznik Nr 2 - wydatki'!F621&gt;0,'Załącznik Nr 2 - wydatki'!F621,"")</f>
        <v>13333</v>
      </c>
      <c r="G360" s="346">
        <f>IF('Załącznik Nr 2 - wydatki'!G621&gt;0,'Załącznik Nr 2 - wydatki'!G621,"")</f>
        <v>13333</v>
      </c>
      <c r="H360" s="346">
        <f>IF('Załącznik Nr 2 - wydatki'!H621&gt;0,'Załącznik Nr 2 - wydatki'!H621,"")</f>
        <v>13333</v>
      </c>
      <c r="I360" s="346">
        <f>IF('Załącznik Nr 2 - wydatki'!I621&gt;0,'Załącznik Nr 2 - wydatki'!I621,"")</f>
      </c>
      <c r="J360" s="346">
        <f>IF('Załącznik Nr 2 - wydatki'!J621&gt;0,'Załącznik Nr 2 - wydatki'!J621,"")</f>
      </c>
      <c r="K360" s="36">
        <f t="shared" si="53"/>
        <v>1.1404499187409118</v>
      </c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</row>
    <row r="361" spans="1:119" s="5" customFormat="1" ht="13.5" thickBot="1">
      <c r="A361" s="44"/>
      <c r="B361" s="61"/>
      <c r="C361" s="113" t="s">
        <v>84</v>
      </c>
      <c r="D361" s="41">
        <v>4410</v>
      </c>
      <c r="E361" s="346">
        <f>IF('Załącznik Nr 2 - wydatki'!E622&gt;0,'Załącznik Nr 2 - wydatki'!E622,"")</f>
        <v>4300</v>
      </c>
      <c r="F361" s="346">
        <f>IF('Załącznik Nr 2 - wydatki'!F623&gt;0,'Załącznik Nr 2 - wydatki'!F623,"")</f>
      </c>
      <c r="G361" s="346">
        <f>IF('Załącznik Nr 2 - wydatki'!G623&gt;0,'Załącznik Nr 2 - wydatki'!G623,"")</f>
      </c>
      <c r="H361" s="346">
        <f>IF('Załącznik Nr 2 - wydatki'!H623&gt;0,'Załącznik Nr 2 - wydatki'!H623,"")</f>
      </c>
      <c r="I361" s="346">
        <f>IF('Załącznik Nr 2 - wydatki'!I623&gt;0,'Załącznik Nr 2 - wydatki'!I623,"")</f>
      </c>
      <c r="J361" s="346">
        <f>IF('Załącznik Nr 2 - wydatki'!J623&gt;0,'Załącznik Nr 2 - wydatki'!J623,"")</f>
      </c>
      <c r="K361" s="36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</row>
    <row r="362" spans="1:119" s="5" customFormat="1" ht="13.5" thickBot="1">
      <c r="A362" s="44"/>
      <c r="B362" s="58"/>
      <c r="C362" s="113" t="s">
        <v>315</v>
      </c>
      <c r="D362" s="41">
        <v>4210</v>
      </c>
      <c r="E362" s="346">
        <f>IF('Załącznik Nr 2 - wydatki'!E623&gt;0,'Załącznik Nr 2 - wydatki'!E623,"")</f>
        <v>2404</v>
      </c>
      <c r="F362" s="346">
        <f>IF('Załącznik Nr 2 - wydatki'!F623&gt;0,'Załącznik Nr 2 - wydatki'!F623,"")</f>
      </c>
      <c r="G362" s="346">
        <f>IF('Załącznik Nr 2 - wydatki'!G623&gt;0,'Załącznik Nr 2 - wydatki'!G623,"")</f>
      </c>
      <c r="H362" s="346">
        <f>IF('Załącznik Nr 2 - wydatki'!H623&gt;0,'Załącznik Nr 2 - wydatki'!H623,"")</f>
      </c>
      <c r="I362" s="346">
        <f>IF('Załącznik Nr 2 - wydatki'!I623&gt;0,'Załącznik Nr 2 - wydatki'!I623,"")</f>
      </c>
      <c r="J362" s="346">
        <f>IF('Załącznik Nr 2 - wydatki'!J623&gt;0,'Załącznik Nr 2 - wydatki'!J623,"")</f>
      </c>
      <c r="K362" s="36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</row>
    <row r="363" spans="1:119" s="9" customFormat="1" ht="18" customHeight="1" thickBot="1">
      <c r="A363" s="79"/>
      <c r="B363" s="60" t="s">
        <v>187</v>
      </c>
      <c r="C363" s="107" t="s">
        <v>189</v>
      </c>
      <c r="D363" s="132" t="s">
        <v>185</v>
      </c>
      <c r="E363" s="504">
        <f aca="true" t="shared" si="64" ref="E363:J363">SUM(E364:E366)</f>
        <v>27752</v>
      </c>
      <c r="F363" s="504">
        <f t="shared" si="64"/>
        <v>31846</v>
      </c>
      <c r="G363" s="504">
        <f t="shared" si="64"/>
        <v>31846</v>
      </c>
      <c r="H363" s="504">
        <f t="shared" si="64"/>
        <v>31846</v>
      </c>
      <c r="I363" s="504">
        <f t="shared" si="64"/>
        <v>0</v>
      </c>
      <c r="J363" s="504">
        <f t="shared" si="64"/>
        <v>0</v>
      </c>
      <c r="K363" s="36">
        <f t="shared" si="53"/>
        <v>1.1475208993946382</v>
      </c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7"/>
      <c r="BQ363" s="167"/>
      <c r="BR363" s="167"/>
      <c r="BS363" s="167"/>
      <c r="BT363" s="167"/>
      <c r="BU363" s="167"/>
      <c r="BV363" s="167"/>
      <c r="BW363" s="167"/>
      <c r="BX363" s="167"/>
      <c r="BY363" s="167"/>
      <c r="BZ363" s="167"/>
      <c r="CA363" s="167"/>
      <c r="CB363" s="167"/>
      <c r="CC363" s="167"/>
      <c r="CD363" s="167"/>
      <c r="CE363" s="167"/>
      <c r="CF363" s="167"/>
      <c r="CG363" s="167"/>
      <c r="CH363" s="167"/>
      <c r="CI363" s="167"/>
      <c r="CJ363" s="167"/>
      <c r="CK363" s="167"/>
      <c r="CL363" s="167"/>
      <c r="CM363" s="167"/>
      <c r="CN363" s="167"/>
      <c r="CO363" s="167"/>
      <c r="CP363" s="167"/>
      <c r="CQ363" s="167"/>
      <c r="CR363" s="167"/>
      <c r="CS363" s="167"/>
      <c r="CT363" s="167"/>
      <c r="CU363" s="167"/>
      <c r="CV363" s="167"/>
      <c r="CW363" s="167"/>
      <c r="CX363" s="167"/>
      <c r="CY363" s="167"/>
      <c r="CZ363" s="167"/>
      <c r="DA363" s="167"/>
      <c r="DB363" s="167"/>
      <c r="DC363" s="167"/>
      <c r="DD363" s="167"/>
      <c r="DE363" s="167"/>
      <c r="DF363" s="167"/>
      <c r="DG363" s="167"/>
      <c r="DH363" s="167"/>
      <c r="DI363" s="167"/>
      <c r="DJ363" s="167"/>
      <c r="DK363" s="167"/>
      <c r="DL363" s="167"/>
      <c r="DM363" s="167"/>
      <c r="DN363" s="167"/>
      <c r="DO363" s="167"/>
    </row>
    <row r="364" spans="1:119" s="5" customFormat="1" ht="13.5" thickBot="1">
      <c r="A364" s="44"/>
      <c r="B364" s="58"/>
      <c r="C364" s="51" t="s">
        <v>391</v>
      </c>
      <c r="D364" s="41">
        <v>4440</v>
      </c>
      <c r="E364" s="346">
        <f>IF('Załącznik Nr 2 - wydatki'!E626&gt;0,'Załącznik Nr 2 - wydatki'!E626,"")</f>
        <v>27752</v>
      </c>
      <c r="F364" s="346">
        <f>IF('Załącznik Nr 2 - wydatki'!F626&gt;0,'Załącznik Nr 2 - wydatki'!F626,"")</f>
        <v>31846</v>
      </c>
      <c r="G364" s="346">
        <f>IF('Załącznik Nr 2 - wydatki'!G626&gt;0,'Załącznik Nr 2 - wydatki'!G626,"")</f>
        <v>31846</v>
      </c>
      <c r="H364" s="346">
        <f>IF('Załącznik Nr 2 - wydatki'!H626&gt;0,'Załącznik Nr 2 - wydatki'!H626,"")</f>
        <v>31846</v>
      </c>
      <c r="I364" s="346">
        <f>IF('Załącznik Nr 2 - wydatki'!I626&gt;0,'Załącznik Nr 2 - wydatki'!I626,"")</f>
      </c>
      <c r="J364" s="346">
        <f>IF('Załącznik Nr 2 - wydatki'!J626&gt;0,'Załącznik Nr 2 - wydatki'!J626,"")</f>
      </c>
      <c r="K364" s="36">
        <f t="shared" si="53"/>
        <v>1.1475208993946382</v>
      </c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</row>
    <row r="365" spans="1:119" s="5" customFormat="1" ht="13.5" thickBot="1">
      <c r="A365" s="44"/>
      <c r="B365" s="58"/>
      <c r="C365" s="51"/>
      <c r="D365" s="41"/>
      <c r="E365" s="346"/>
      <c r="F365" s="373"/>
      <c r="G365" s="373"/>
      <c r="H365" s="373"/>
      <c r="I365" s="346"/>
      <c r="J365" s="373"/>
      <c r="K365" s="36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</row>
    <row r="366" spans="1:119" s="5" customFormat="1" ht="13.5" thickBot="1">
      <c r="A366" s="44"/>
      <c r="B366" s="61"/>
      <c r="C366" s="51"/>
      <c r="D366" s="41"/>
      <c r="E366" s="346"/>
      <c r="F366" s="373"/>
      <c r="G366" s="373"/>
      <c r="H366" s="373"/>
      <c r="I366" s="346"/>
      <c r="J366" s="373"/>
      <c r="K366" s="36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</row>
    <row r="367" spans="1:119" s="13" customFormat="1" ht="21" customHeight="1" thickBot="1">
      <c r="A367" s="120">
        <v>900</v>
      </c>
      <c r="B367" s="125"/>
      <c r="C367" s="156" t="s">
        <v>192</v>
      </c>
      <c r="D367" s="131"/>
      <c r="E367" s="505">
        <f aca="true" t="shared" si="65" ref="E367:J367">SUM(E368+E372)</f>
        <v>590600</v>
      </c>
      <c r="F367" s="505">
        <f t="shared" si="65"/>
        <v>690000</v>
      </c>
      <c r="G367" s="505">
        <f t="shared" si="65"/>
        <v>680500</v>
      </c>
      <c r="H367" s="505">
        <f t="shared" si="65"/>
        <v>680500</v>
      </c>
      <c r="I367" s="505">
        <f t="shared" si="65"/>
        <v>0</v>
      </c>
      <c r="J367" s="505">
        <f t="shared" si="65"/>
        <v>0</v>
      </c>
      <c r="K367" s="36">
        <f t="shared" si="53"/>
        <v>1.1522180833051134</v>
      </c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  <c r="BM367" s="169"/>
      <c r="BN367" s="169"/>
      <c r="BO367" s="169"/>
      <c r="BP367" s="169"/>
      <c r="BQ367" s="169"/>
      <c r="BR367" s="169"/>
      <c r="BS367" s="169"/>
      <c r="BT367" s="169"/>
      <c r="BU367" s="169"/>
      <c r="BV367" s="169"/>
      <c r="BW367" s="169"/>
      <c r="BX367" s="169"/>
      <c r="BY367" s="169"/>
      <c r="BZ367" s="169"/>
      <c r="CA367" s="169"/>
      <c r="CB367" s="169"/>
      <c r="CC367" s="169"/>
      <c r="CD367" s="169"/>
      <c r="CE367" s="169"/>
      <c r="CF367" s="169"/>
      <c r="CG367" s="169"/>
      <c r="CH367" s="169"/>
      <c r="CI367" s="169"/>
      <c r="CJ367" s="169"/>
      <c r="CK367" s="169"/>
      <c r="CL367" s="169"/>
      <c r="CM367" s="169"/>
      <c r="CN367" s="169"/>
      <c r="CO367" s="169"/>
      <c r="CP367" s="169"/>
      <c r="CQ367" s="169"/>
      <c r="CR367" s="169"/>
      <c r="CS367" s="169"/>
      <c r="CT367" s="169"/>
      <c r="CU367" s="169"/>
      <c r="CV367" s="169"/>
      <c r="CW367" s="169"/>
      <c r="CX367" s="169"/>
      <c r="CY367" s="169"/>
      <c r="CZ367" s="169"/>
      <c r="DA367" s="169"/>
      <c r="DB367" s="169"/>
      <c r="DC367" s="169"/>
      <c r="DD367" s="169"/>
      <c r="DE367" s="169"/>
      <c r="DF367" s="169"/>
      <c r="DG367" s="169"/>
      <c r="DH367" s="169"/>
      <c r="DI367" s="169"/>
      <c r="DJ367" s="169"/>
      <c r="DK367" s="169"/>
      <c r="DL367" s="169"/>
      <c r="DM367" s="169"/>
      <c r="DN367" s="169"/>
      <c r="DO367" s="169"/>
    </row>
    <row r="368" spans="1:119" s="9" customFormat="1" ht="18" customHeight="1" thickBot="1">
      <c r="A368" s="92"/>
      <c r="B368" s="60">
        <v>90003</v>
      </c>
      <c r="C368" s="107" t="s">
        <v>195</v>
      </c>
      <c r="D368" s="132"/>
      <c r="E368" s="504">
        <f>SUM(E369)</f>
        <v>255600</v>
      </c>
      <c r="F368" s="504">
        <f aca="true" t="shared" si="66" ref="F368:J369">SUM(F369)</f>
        <v>270000</v>
      </c>
      <c r="G368" s="504">
        <f t="shared" si="66"/>
        <v>260500</v>
      </c>
      <c r="H368" s="504">
        <f t="shared" si="66"/>
        <v>260500</v>
      </c>
      <c r="I368" s="504">
        <f t="shared" si="66"/>
        <v>0</v>
      </c>
      <c r="J368" s="504">
        <f t="shared" si="66"/>
        <v>0</v>
      </c>
      <c r="K368" s="36">
        <f t="shared" si="53"/>
        <v>1.019170579029734</v>
      </c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7"/>
      <c r="BQ368" s="167"/>
      <c r="BR368" s="167"/>
      <c r="BS368" s="167"/>
      <c r="BT368" s="167"/>
      <c r="BU368" s="167"/>
      <c r="BV368" s="167"/>
      <c r="BW368" s="167"/>
      <c r="BX368" s="167"/>
      <c r="BY368" s="167"/>
      <c r="BZ368" s="167"/>
      <c r="CA368" s="167"/>
      <c r="CB368" s="167"/>
      <c r="CC368" s="167"/>
      <c r="CD368" s="167"/>
      <c r="CE368" s="167"/>
      <c r="CF368" s="167"/>
      <c r="CG368" s="167"/>
      <c r="CH368" s="167"/>
      <c r="CI368" s="167"/>
      <c r="CJ368" s="167"/>
      <c r="CK368" s="167"/>
      <c r="CL368" s="167"/>
      <c r="CM368" s="167"/>
      <c r="CN368" s="167"/>
      <c r="CO368" s="167"/>
      <c r="CP368" s="167"/>
      <c r="CQ368" s="167"/>
      <c r="CR368" s="167"/>
      <c r="CS368" s="167"/>
      <c r="CT368" s="167"/>
      <c r="CU368" s="167"/>
      <c r="CV368" s="167"/>
      <c r="CW368" s="167"/>
      <c r="CX368" s="167"/>
      <c r="CY368" s="167"/>
      <c r="CZ368" s="167"/>
      <c r="DA368" s="167"/>
      <c r="DB368" s="167"/>
      <c r="DC368" s="167"/>
      <c r="DD368" s="167"/>
      <c r="DE368" s="167"/>
      <c r="DF368" s="167"/>
      <c r="DG368" s="167"/>
      <c r="DH368" s="167"/>
      <c r="DI368" s="167"/>
      <c r="DJ368" s="167"/>
      <c r="DK368" s="167"/>
      <c r="DL368" s="167"/>
      <c r="DM368" s="167"/>
      <c r="DN368" s="167"/>
      <c r="DO368" s="167"/>
    </row>
    <row r="369" spans="1:119" s="11" customFormat="1" ht="13.5" thickBot="1">
      <c r="A369" s="44"/>
      <c r="B369" s="58"/>
      <c r="C369" s="51" t="s">
        <v>99</v>
      </c>
      <c r="D369" s="42">
        <v>4300</v>
      </c>
      <c r="E369" s="510">
        <f>SUM(E370)</f>
        <v>255600</v>
      </c>
      <c r="F369" s="510">
        <f t="shared" si="66"/>
        <v>270000</v>
      </c>
      <c r="G369" s="510">
        <f t="shared" si="66"/>
        <v>260500</v>
      </c>
      <c r="H369" s="510">
        <f t="shared" si="66"/>
        <v>260500</v>
      </c>
      <c r="I369" s="510">
        <f t="shared" si="66"/>
        <v>0</v>
      </c>
      <c r="J369" s="510">
        <f t="shared" si="66"/>
        <v>0</v>
      </c>
      <c r="K369" s="36">
        <f t="shared" si="53"/>
        <v>1.019170579029734</v>
      </c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8"/>
      <c r="BC369" s="168"/>
      <c r="BD369" s="168"/>
      <c r="BE369" s="168"/>
      <c r="BF369" s="168"/>
      <c r="BG369" s="168"/>
      <c r="BH369" s="168"/>
      <c r="BI369" s="168"/>
      <c r="BJ369" s="168"/>
      <c r="BK369" s="168"/>
      <c r="BL369" s="168"/>
      <c r="BM369" s="168"/>
      <c r="BN369" s="168"/>
      <c r="BO369" s="168"/>
      <c r="BP369" s="168"/>
      <c r="BQ369" s="168"/>
      <c r="BR369" s="168"/>
      <c r="BS369" s="168"/>
      <c r="BT369" s="168"/>
      <c r="BU369" s="168"/>
      <c r="BV369" s="168"/>
      <c r="BW369" s="168"/>
      <c r="BX369" s="168"/>
      <c r="BY369" s="168"/>
      <c r="BZ369" s="168"/>
      <c r="CA369" s="168"/>
      <c r="CB369" s="168"/>
      <c r="CC369" s="168"/>
      <c r="CD369" s="168"/>
      <c r="CE369" s="168"/>
      <c r="CF369" s="168"/>
      <c r="CG369" s="168"/>
      <c r="CH369" s="168"/>
      <c r="CI369" s="168"/>
      <c r="CJ369" s="168"/>
      <c r="CK369" s="168"/>
      <c r="CL369" s="168"/>
      <c r="CM369" s="168"/>
      <c r="CN369" s="168"/>
      <c r="CO369" s="168"/>
      <c r="CP369" s="168"/>
      <c r="CQ369" s="168"/>
      <c r="CR369" s="168"/>
      <c r="CS369" s="168"/>
      <c r="CT369" s="168"/>
      <c r="CU369" s="168"/>
      <c r="CV369" s="168"/>
      <c r="CW369" s="168"/>
      <c r="CX369" s="168"/>
      <c r="CY369" s="168"/>
      <c r="CZ369" s="168"/>
      <c r="DA369" s="168"/>
      <c r="DB369" s="168"/>
      <c r="DC369" s="168"/>
      <c r="DD369" s="168"/>
      <c r="DE369" s="168"/>
      <c r="DF369" s="168"/>
      <c r="DG369" s="168"/>
      <c r="DH369" s="168"/>
      <c r="DI369" s="168"/>
      <c r="DJ369" s="168"/>
      <c r="DK369" s="168"/>
      <c r="DL369" s="168"/>
      <c r="DM369" s="168"/>
      <c r="DN369" s="168"/>
      <c r="DO369" s="168"/>
    </row>
    <row r="370" spans="1:119" s="5" customFormat="1" ht="13.5" thickBot="1">
      <c r="A370" s="44"/>
      <c r="B370" s="58"/>
      <c r="C370" s="112" t="s">
        <v>196</v>
      </c>
      <c r="D370" s="44"/>
      <c r="E370" s="346">
        <f>IF('Załącznik Nr 2 - wydatki'!E637&gt;0,'Załącznik Nr 2 - wydatki'!E637,"")</f>
        <v>255600</v>
      </c>
      <c r="F370" s="346">
        <f>IF('Załącznik Nr 2 - wydatki'!F637&gt;0,'Załącznik Nr 2 - wydatki'!F637,"")</f>
        <v>270000</v>
      </c>
      <c r="G370" s="346">
        <f>IF('Załącznik Nr 2 - wydatki'!G637&gt;0,'Załącznik Nr 2 - wydatki'!G637,"")</f>
        <v>260500</v>
      </c>
      <c r="H370" s="346">
        <f>IF('Załącznik Nr 2 - wydatki'!H637&gt;0,'Załącznik Nr 2 - wydatki'!H637,"")</f>
        <v>260500</v>
      </c>
      <c r="I370" s="346">
        <f>IF('Załącznik Nr 2 - wydatki'!I637&gt;0,'Załącznik Nr 2 - wydatki'!I637,"")</f>
      </c>
      <c r="J370" s="346">
        <f>IF('Załącznik Nr 2 - wydatki'!J637&gt;0,'Załącznik Nr 2 - wydatki'!J637,"")</f>
      </c>
      <c r="K370" s="36">
        <f t="shared" si="53"/>
        <v>1.019170579029734</v>
      </c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</row>
    <row r="371" spans="1:119" s="5" customFormat="1" ht="13.5" thickBot="1">
      <c r="A371" s="44"/>
      <c r="B371" s="61"/>
      <c r="C371" s="116"/>
      <c r="D371" s="43"/>
      <c r="E371" s="537"/>
      <c r="F371" s="537"/>
      <c r="G371" s="537"/>
      <c r="H371" s="537"/>
      <c r="I371" s="538"/>
      <c r="J371" s="537"/>
      <c r="K371" s="36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</row>
    <row r="372" spans="1:119" s="5" customFormat="1" ht="13.5" thickBot="1">
      <c r="A372" s="44"/>
      <c r="B372" s="65" t="s">
        <v>27</v>
      </c>
      <c r="C372" s="107" t="s">
        <v>198</v>
      </c>
      <c r="D372" s="47"/>
      <c r="E372" s="504">
        <f aca="true" t="shared" si="67" ref="E372:J372">SUM(E373)</f>
        <v>335000</v>
      </c>
      <c r="F372" s="504">
        <f t="shared" si="67"/>
        <v>420000</v>
      </c>
      <c r="G372" s="504">
        <f t="shared" si="67"/>
        <v>420000</v>
      </c>
      <c r="H372" s="504">
        <f t="shared" si="67"/>
        <v>420000</v>
      </c>
      <c r="I372" s="504">
        <f t="shared" si="67"/>
        <v>0</v>
      </c>
      <c r="J372" s="504">
        <f t="shared" si="67"/>
        <v>0</v>
      </c>
      <c r="K372" s="36">
        <f t="shared" si="53"/>
        <v>1.2537313432835822</v>
      </c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</row>
    <row r="373" spans="1:119" s="5" customFormat="1" ht="13.5" thickBot="1">
      <c r="A373" s="44"/>
      <c r="B373" s="63"/>
      <c r="C373" s="291" t="s">
        <v>83</v>
      </c>
      <c r="D373" s="45">
        <v>4300</v>
      </c>
      <c r="E373" s="395">
        <f>IF('Załącznik Nr 2 - wydatki'!E643&gt;0,'Załącznik Nr 2 - wydatki'!E643,"")</f>
        <v>335000</v>
      </c>
      <c r="F373" s="395">
        <f>IF('Załącznik Nr 2 - wydatki'!F643&gt;0,'Załącznik Nr 2 - wydatki'!F643,"")</f>
        <v>420000</v>
      </c>
      <c r="G373" s="395">
        <f>IF('Załącznik Nr 2 - wydatki'!G643&gt;0,'Załącznik Nr 2 - wydatki'!G643,"")</f>
        <v>420000</v>
      </c>
      <c r="H373" s="395">
        <f>IF('Załącznik Nr 2 - wydatki'!H643&gt;0,'Załącznik Nr 2 - wydatki'!H643,"")</f>
        <v>420000</v>
      </c>
      <c r="I373" s="395"/>
      <c r="J373" s="539"/>
      <c r="K373" s="36">
        <f t="shared" si="53"/>
        <v>1.2537313432835822</v>
      </c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</row>
    <row r="374" spans="1:119" s="13" customFormat="1" ht="23.25" customHeight="1" thickBot="1">
      <c r="A374" s="120">
        <v>921</v>
      </c>
      <c r="B374" s="125"/>
      <c r="C374" s="156" t="s">
        <v>206</v>
      </c>
      <c r="D374" s="131"/>
      <c r="E374" s="505">
        <f aca="true" t="shared" si="68" ref="E374:J374">SUM(E375+E378+E381+E384+E389)</f>
        <v>4524761</v>
      </c>
      <c r="F374" s="505">
        <f t="shared" si="68"/>
        <v>5119523</v>
      </c>
      <c r="G374" s="505">
        <f t="shared" si="68"/>
        <v>3332714</v>
      </c>
      <c r="H374" s="505">
        <f t="shared" si="68"/>
        <v>450000</v>
      </c>
      <c r="I374" s="505">
        <f t="shared" si="68"/>
        <v>2882714</v>
      </c>
      <c r="J374" s="505">
        <f t="shared" si="68"/>
        <v>0</v>
      </c>
      <c r="K374" s="36">
        <f t="shared" si="53"/>
        <v>0.7365502840923531</v>
      </c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69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69"/>
      <c r="CZ374" s="169"/>
      <c r="DA374" s="169"/>
      <c r="DB374" s="169"/>
      <c r="DC374" s="169"/>
      <c r="DD374" s="169"/>
      <c r="DE374" s="169"/>
      <c r="DF374" s="169"/>
      <c r="DG374" s="169"/>
      <c r="DH374" s="169"/>
      <c r="DI374" s="169"/>
      <c r="DJ374" s="169"/>
      <c r="DK374" s="169"/>
      <c r="DL374" s="169"/>
      <c r="DM374" s="169"/>
      <c r="DN374" s="169"/>
      <c r="DO374" s="169"/>
    </row>
    <row r="375" spans="1:119" s="9" customFormat="1" ht="21" customHeight="1" thickBot="1">
      <c r="A375" s="298"/>
      <c r="B375" s="306">
        <v>92106</v>
      </c>
      <c r="C375" s="307" t="s">
        <v>282</v>
      </c>
      <c r="D375" s="281"/>
      <c r="E375" s="540">
        <f aca="true" t="shared" si="69" ref="E375:J375">SUM(E376:E377)</f>
        <v>870390</v>
      </c>
      <c r="F375" s="540">
        <f t="shared" si="69"/>
        <v>956737</v>
      </c>
      <c r="G375" s="540">
        <f t="shared" si="69"/>
        <v>574042</v>
      </c>
      <c r="H375" s="540">
        <f t="shared" si="69"/>
        <v>0</v>
      </c>
      <c r="I375" s="540">
        <f t="shared" si="69"/>
        <v>574042</v>
      </c>
      <c r="J375" s="540">
        <f t="shared" si="69"/>
        <v>0</v>
      </c>
      <c r="K375" s="36">
        <f t="shared" si="53"/>
        <v>0.6595227426785694</v>
      </c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7"/>
      <c r="BQ375" s="167"/>
      <c r="BR375" s="167"/>
      <c r="BS375" s="167"/>
      <c r="BT375" s="167"/>
      <c r="BU375" s="167"/>
      <c r="BV375" s="167"/>
      <c r="BW375" s="167"/>
      <c r="BX375" s="167"/>
      <c r="BY375" s="167"/>
      <c r="BZ375" s="167"/>
      <c r="CA375" s="167"/>
      <c r="CB375" s="167"/>
      <c r="CC375" s="167"/>
      <c r="CD375" s="167"/>
      <c r="CE375" s="167"/>
      <c r="CF375" s="167"/>
      <c r="CG375" s="167"/>
      <c r="CH375" s="167"/>
      <c r="CI375" s="167"/>
      <c r="CJ375" s="167"/>
      <c r="CK375" s="167"/>
      <c r="CL375" s="167"/>
      <c r="CM375" s="167"/>
      <c r="CN375" s="167"/>
      <c r="CO375" s="167"/>
      <c r="CP375" s="167"/>
      <c r="CQ375" s="167"/>
      <c r="CR375" s="167"/>
      <c r="CS375" s="167"/>
      <c r="CT375" s="167"/>
      <c r="CU375" s="167"/>
      <c r="CV375" s="167"/>
      <c r="CW375" s="167"/>
      <c r="CX375" s="167"/>
      <c r="CY375" s="167"/>
      <c r="CZ375" s="167"/>
      <c r="DA375" s="167"/>
      <c r="DB375" s="167"/>
      <c r="DC375" s="167"/>
      <c r="DD375" s="167"/>
      <c r="DE375" s="167"/>
      <c r="DF375" s="167"/>
      <c r="DG375" s="167"/>
      <c r="DH375" s="167"/>
      <c r="DI375" s="167"/>
      <c r="DJ375" s="167"/>
      <c r="DK375" s="167"/>
      <c r="DL375" s="167"/>
      <c r="DM375" s="167"/>
      <c r="DN375" s="167"/>
      <c r="DO375" s="167"/>
    </row>
    <row r="376" spans="1:119" s="9" customFormat="1" ht="27" customHeight="1" thickBot="1">
      <c r="A376" s="299"/>
      <c r="B376" s="308"/>
      <c r="C376" s="238" t="s">
        <v>322</v>
      </c>
      <c r="D376" s="309">
        <v>2480</v>
      </c>
      <c r="E376" s="413">
        <f>IF('Załącznik Nr 2 - wydatki'!E665&gt;0,'Załącznik Nr 2 - wydatki'!E665,"")</f>
        <v>860390</v>
      </c>
      <c r="F376" s="413">
        <f>IF('Załącznik Nr 2 - wydatki'!F665&gt;0,'Załącznik Nr 2 - wydatki'!F665,"")</f>
        <v>956737</v>
      </c>
      <c r="G376" s="413">
        <f>IF('Załącznik Nr 2 - wydatki'!G665&gt;0,'Załącznik Nr 2 - wydatki'!G665,"")</f>
        <v>574042</v>
      </c>
      <c r="H376" s="413">
        <f>IF('Załącznik Nr 2 - wydatki'!H665&gt;0,'Załącznik Nr 2 - wydatki'!H665,"")</f>
      </c>
      <c r="I376" s="413">
        <f>IF('Załącznik Nr 2 - wydatki'!I665&gt;0,'Załącznik Nr 2 - wydatki'!I665,"")</f>
        <v>574042</v>
      </c>
      <c r="J376" s="413">
        <f>IF('Załącznik Nr 2 - wydatki'!J665&gt;0,'Załącznik Nr 2 - wydatki'!J665,"")</f>
      </c>
      <c r="K376" s="36">
        <f t="shared" si="53"/>
        <v>0.6671881356129197</v>
      </c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7"/>
      <c r="BQ376" s="167"/>
      <c r="BR376" s="167"/>
      <c r="BS376" s="167"/>
      <c r="BT376" s="167"/>
      <c r="BU376" s="167"/>
      <c r="BV376" s="167"/>
      <c r="BW376" s="167"/>
      <c r="BX376" s="167"/>
      <c r="BY376" s="167"/>
      <c r="BZ376" s="167"/>
      <c r="CA376" s="167"/>
      <c r="CB376" s="167"/>
      <c r="CC376" s="167"/>
      <c r="CD376" s="167"/>
      <c r="CE376" s="167"/>
      <c r="CF376" s="167"/>
      <c r="CG376" s="167"/>
      <c r="CH376" s="167"/>
      <c r="CI376" s="167"/>
      <c r="CJ376" s="167"/>
      <c r="CK376" s="167"/>
      <c r="CL376" s="167"/>
      <c r="CM376" s="167"/>
      <c r="CN376" s="167"/>
      <c r="CO376" s="167"/>
      <c r="CP376" s="167"/>
      <c r="CQ376" s="167"/>
      <c r="CR376" s="167"/>
      <c r="CS376" s="167"/>
      <c r="CT376" s="167"/>
      <c r="CU376" s="167"/>
      <c r="CV376" s="167"/>
      <c r="CW376" s="167"/>
      <c r="CX376" s="167"/>
      <c r="CY376" s="167"/>
      <c r="CZ376" s="167"/>
      <c r="DA376" s="167"/>
      <c r="DB376" s="167"/>
      <c r="DC376" s="167"/>
      <c r="DD376" s="167"/>
      <c r="DE376" s="167"/>
      <c r="DF376" s="167"/>
      <c r="DG376" s="167"/>
      <c r="DH376" s="167"/>
      <c r="DI376" s="167"/>
      <c r="DJ376" s="167"/>
      <c r="DK376" s="167"/>
      <c r="DL376" s="167"/>
      <c r="DM376" s="167"/>
      <c r="DN376" s="167"/>
      <c r="DO376" s="167"/>
    </row>
    <row r="377" spans="1:119" s="9" customFormat="1" ht="50.25" customHeight="1" thickBot="1">
      <c r="A377" s="79"/>
      <c r="B377" s="64"/>
      <c r="C377" s="240" t="s">
        <v>45</v>
      </c>
      <c r="D377" s="207">
        <v>6220</v>
      </c>
      <c r="E377" s="413">
        <f>IF('Załącznik Nr 2 - wydatki'!E666&gt;0,'Załącznik Nr 2 - wydatki'!E666,"")</f>
        <v>10000</v>
      </c>
      <c r="F377" s="413">
        <f>IF('Załącznik Nr 2 - wydatki'!F666&gt;0,'Załącznik Nr 2 - wydatki'!F666,"")</f>
      </c>
      <c r="G377" s="413">
        <f>IF('Załącznik Nr 2 - wydatki'!G666&gt;0,'Załącznik Nr 2 - wydatki'!G666,"")</f>
      </c>
      <c r="H377" s="413">
        <f>IF('Załącznik Nr 2 - wydatki'!H666&gt;0,'Załącznik Nr 2 - wydatki'!H666,"")</f>
      </c>
      <c r="I377" s="413">
        <f>IF('Załącznik Nr 2 - wydatki'!I666&gt;0,'Załącznik Nr 2 - wydatki'!I666,"")</f>
      </c>
      <c r="J377" s="413">
        <f>IF('Załącznik Nr 2 - wydatki'!J666&gt;0,'Załącznik Nr 2 - wydatki'!J666,"")</f>
      </c>
      <c r="K377" s="36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7"/>
      <c r="BQ377" s="167"/>
      <c r="BR377" s="167"/>
      <c r="BS377" s="167"/>
      <c r="BT377" s="167"/>
      <c r="BU377" s="167"/>
      <c r="BV377" s="167"/>
      <c r="BW377" s="167"/>
      <c r="BX377" s="167"/>
      <c r="BY377" s="167"/>
      <c r="BZ377" s="167"/>
      <c r="CA377" s="167"/>
      <c r="CB377" s="167"/>
      <c r="CC377" s="167"/>
      <c r="CD377" s="167"/>
      <c r="CE377" s="167"/>
      <c r="CF377" s="167"/>
      <c r="CG377" s="167"/>
      <c r="CH377" s="167"/>
      <c r="CI377" s="167"/>
      <c r="CJ377" s="167"/>
      <c r="CK377" s="167"/>
      <c r="CL377" s="167"/>
      <c r="CM377" s="167"/>
      <c r="CN377" s="167"/>
      <c r="CO377" s="167"/>
      <c r="CP377" s="167"/>
      <c r="CQ377" s="167"/>
      <c r="CR377" s="167"/>
      <c r="CS377" s="167"/>
      <c r="CT377" s="167"/>
      <c r="CU377" s="167"/>
      <c r="CV377" s="167"/>
      <c r="CW377" s="167"/>
      <c r="CX377" s="167"/>
      <c r="CY377" s="167"/>
      <c r="CZ377" s="167"/>
      <c r="DA377" s="167"/>
      <c r="DB377" s="167"/>
      <c r="DC377" s="167"/>
      <c r="DD377" s="167"/>
      <c r="DE377" s="167"/>
      <c r="DF377" s="167"/>
      <c r="DG377" s="167"/>
      <c r="DH377" s="167"/>
      <c r="DI377" s="167"/>
      <c r="DJ377" s="167"/>
      <c r="DK377" s="167"/>
      <c r="DL377" s="167"/>
      <c r="DM377" s="167"/>
      <c r="DN377" s="167"/>
      <c r="DO377" s="167"/>
    </row>
    <row r="378" spans="1:119" s="9" customFormat="1" ht="16.5" customHeight="1" thickBot="1">
      <c r="A378" s="79"/>
      <c r="B378" s="59">
        <v>92108</v>
      </c>
      <c r="C378" s="109" t="s">
        <v>207</v>
      </c>
      <c r="D378" s="134"/>
      <c r="E378" s="512">
        <f aca="true" t="shared" si="70" ref="E378:J378">SUM(E379:E380)</f>
        <v>859000</v>
      </c>
      <c r="F378" s="512">
        <f t="shared" si="70"/>
        <v>870000</v>
      </c>
      <c r="G378" s="512">
        <f t="shared" si="70"/>
        <v>513000</v>
      </c>
      <c r="H378" s="512">
        <f t="shared" si="70"/>
        <v>0</v>
      </c>
      <c r="I378" s="512">
        <f t="shared" si="70"/>
        <v>513000</v>
      </c>
      <c r="J378" s="512">
        <f t="shared" si="70"/>
        <v>0</v>
      </c>
      <c r="K378" s="36">
        <f t="shared" si="53"/>
        <v>0.5972060535506403</v>
      </c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7"/>
      <c r="BQ378" s="167"/>
      <c r="BR378" s="167"/>
      <c r="BS378" s="167"/>
      <c r="BT378" s="167"/>
      <c r="BU378" s="167"/>
      <c r="BV378" s="167"/>
      <c r="BW378" s="167"/>
      <c r="BX378" s="167"/>
      <c r="BY378" s="167"/>
      <c r="BZ378" s="167"/>
      <c r="CA378" s="167"/>
      <c r="CB378" s="167"/>
      <c r="CC378" s="167"/>
      <c r="CD378" s="167"/>
      <c r="CE378" s="167"/>
      <c r="CF378" s="167"/>
      <c r="CG378" s="167"/>
      <c r="CH378" s="167"/>
      <c r="CI378" s="167"/>
      <c r="CJ378" s="167"/>
      <c r="CK378" s="167"/>
      <c r="CL378" s="167"/>
      <c r="CM378" s="167"/>
      <c r="CN378" s="167"/>
      <c r="CO378" s="167"/>
      <c r="CP378" s="167"/>
      <c r="CQ378" s="167"/>
      <c r="CR378" s="167"/>
      <c r="CS378" s="167"/>
      <c r="CT378" s="167"/>
      <c r="CU378" s="167"/>
      <c r="CV378" s="167"/>
      <c r="CW378" s="167"/>
      <c r="CX378" s="167"/>
      <c r="CY378" s="167"/>
      <c r="CZ378" s="167"/>
      <c r="DA378" s="167"/>
      <c r="DB378" s="167"/>
      <c r="DC378" s="167"/>
      <c r="DD378" s="167"/>
      <c r="DE378" s="167"/>
      <c r="DF378" s="167"/>
      <c r="DG378" s="167"/>
      <c r="DH378" s="167"/>
      <c r="DI378" s="167"/>
      <c r="DJ378" s="167"/>
      <c r="DK378" s="167"/>
      <c r="DL378" s="167"/>
      <c r="DM378" s="167"/>
      <c r="DN378" s="167"/>
      <c r="DO378" s="167"/>
    </row>
    <row r="379" spans="1:119" s="9" customFormat="1" ht="22.5" customHeight="1" thickBot="1">
      <c r="A379" s="79"/>
      <c r="B379" s="64"/>
      <c r="C379" s="97" t="s">
        <v>322</v>
      </c>
      <c r="D379" s="136">
        <v>2480</v>
      </c>
      <c r="E379" s="346">
        <f>IF('Załącznik Nr 2 - wydatki'!E668&gt;0,'Załącznik Nr 2 - wydatki'!E668,"")</f>
        <v>839000</v>
      </c>
      <c r="F379" s="346">
        <f>IF('Załącznik Nr 2 - wydatki'!F668&gt;0,'Załącznik Nr 2 - wydatki'!F668,"")</f>
        <v>855000</v>
      </c>
      <c r="G379" s="346">
        <f>IF('Załącznik Nr 2 - wydatki'!G668&gt;0,'Załącznik Nr 2 - wydatki'!G668,"")</f>
        <v>513000</v>
      </c>
      <c r="H379" s="346">
        <f>IF('Załącznik Nr 2 - wydatki'!H668&gt;0,'Załącznik Nr 2 - wydatki'!H668,"")</f>
      </c>
      <c r="I379" s="346">
        <f>IF('Załącznik Nr 2 - wydatki'!I668&gt;0,'Załącznik Nr 2 - wydatki'!I668,"")</f>
        <v>513000</v>
      </c>
      <c r="J379" s="346">
        <f>IF('Załącznik Nr 2 - wydatki'!J668&gt;0,'Załącznik Nr 2 - wydatki'!J668,"")</f>
      </c>
      <c r="K379" s="36">
        <f t="shared" si="53"/>
        <v>0.6114421930870083</v>
      </c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7"/>
      <c r="BQ379" s="167"/>
      <c r="BR379" s="167"/>
      <c r="BS379" s="167"/>
      <c r="BT379" s="167"/>
      <c r="BU379" s="167"/>
      <c r="BV379" s="167"/>
      <c r="BW379" s="167"/>
      <c r="BX379" s="167"/>
      <c r="BY379" s="167"/>
      <c r="BZ379" s="167"/>
      <c r="CA379" s="167"/>
      <c r="CB379" s="167"/>
      <c r="CC379" s="167"/>
      <c r="CD379" s="167"/>
      <c r="CE379" s="167"/>
      <c r="CF379" s="167"/>
      <c r="CG379" s="167"/>
      <c r="CH379" s="167"/>
      <c r="CI379" s="167"/>
      <c r="CJ379" s="167"/>
      <c r="CK379" s="167"/>
      <c r="CL379" s="167"/>
      <c r="CM379" s="167"/>
      <c r="CN379" s="167"/>
      <c r="CO379" s="167"/>
      <c r="CP379" s="167"/>
      <c r="CQ379" s="167"/>
      <c r="CR379" s="167"/>
      <c r="CS379" s="167"/>
      <c r="CT379" s="167"/>
      <c r="CU379" s="167"/>
      <c r="CV379" s="167"/>
      <c r="CW379" s="167"/>
      <c r="CX379" s="167"/>
      <c r="CY379" s="167"/>
      <c r="CZ379" s="167"/>
      <c r="DA379" s="167"/>
      <c r="DB379" s="167"/>
      <c r="DC379" s="167"/>
      <c r="DD379" s="167"/>
      <c r="DE379" s="167"/>
      <c r="DF379" s="167"/>
      <c r="DG379" s="167"/>
      <c r="DH379" s="167"/>
      <c r="DI379" s="167"/>
      <c r="DJ379" s="167"/>
      <c r="DK379" s="167"/>
      <c r="DL379" s="167"/>
      <c r="DM379" s="167"/>
      <c r="DN379" s="167"/>
      <c r="DO379" s="167"/>
    </row>
    <row r="380" spans="1:119" s="5" customFormat="1" ht="48.75" thickBot="1">
      <c r="A380" s="44"/>
      <c r="B380" s="58"/>
      <c r="C380" s="240" t="s">
        <v>45</v>
      </c>
      <c r="D380" s="207">
        <v>6220</v>
      </c>
      <c r="E380" s="346">
        <f>IF('Załącznik Nr 2 - wydatki'!E669&gt;0,'Załącznik Nr 2 - wydatki'!E669,"")</f>
        <v>20000</v>
      </c>
      <c r="F380" s="346">
        <f>IF('Załącznik Nr 2 - wydatki'!F669&gt;0,'Załącznik Nr 2 - wydatki'!F669,"")</f>
        <v>15000</v>
      </c>
      <c r="G380" s="346">
        <f>IF('Załącznik Nr 2 - wydatki'!G669&gt;0,'Załącznik Nr 2 - wydatki'!G669,"")</f>
      </c>
      <c r="H380" s="346">
        <f>IF('Załącznik Nr 2 - wydatki'!H669&gt;0,'Załącznik Nr 2 - wydatki'!H669,"")</f>
      </c>
      <c r="I380" s="346">
        <f>IF('Załącznik Nr 2 - wydatki'!I669&gt;0,'Załącznik Nr 2 - wydatki'!I669,"")</f>
      </c>
      <c r="J380" s="346">
        <f>IF('Załącznik Nr 2 - wydatki'!J669&gt;0,'Załącznik Nr 2 - wydatki'!J669,"")</f>
      </c>
      <c r="K380" s="36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</row>
    <row r="381" spans="1:119" s="9" customFormat="1" ht="16.5" customHeight="1" thickBot="1">
      <c r="A381" s="79"/>
      <c r="B381" s="60">
        <v>92116</v>
      </c>
      <c r="C381" s="107" t="s">
        <v>209</v>
      </c>
      <c r="D381" s="132"/>
      <c r="E381" s="504">
        <f aca="true" t="shared" si="71" ref="E381:J381">SUM(E382:E383)</f>
        <v>1348000</v>
      </c>
      <c r="F381" s="504">
        <f t="shared" si="71"/>
        <v>1409800</v>
      </c>
      <c r="G381" s="504">
        <f t="shared" si="71"/>
        <v>815880</v>
      </c>
      <c r="H381" s="504">
        <f t="shared" si="71"/>
        <v>0</v>
      </c>
      <c r="I381" s="504">
        <f t="shared" si="71"/>
        <v>815880</v>
      </c>
      <c r="J381" s="504">
        <f t="shared" si="71"/>
        <v>0</v>
      </c>
      <c r="K381" s="36">
        <f t="shared" si="53"/>
        <v>0.6052522255192878</v>
      </c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7"/>
      <c r="BQ381" s="167"/>
      <c r="BR381" s="167"/>
      <c r="BS381" s="167"/>
      <c r="BT381" s="167"/>
      <c r="BU381" s="167"/>
      <c r="BV381" s="167"/>
      <c r="BW381" s="167"/>
      <c r="BX381" s="167"/>
      <c r="BY381" s="167"/>
      <c r="BZ381" s="167"/>
      <c r="CA381" s="167"/>
      <c r="CB381" s="167"/>
      <c r="CC381" s="167"/>
      <c r="CD381" s="167"/>
      <c r="CE381" s="167"/>
      <c r="CF381" s="167"/>
      <c r="CG381" s="167"/>
      <c r="CH381" s="167"/>
      <c r="CI381" s="167"/>
      <c r="CJ381" s="167"/>
      <c r="CK381" s="167"/>
      <c r="CL381" s="167"/>
      <c r="CM381" s="167"/>
      <c r="CN381" s="167"/>
      <c r="CO381" s="167"/>
      <c r="CP381" s="167"/>
      <c r="CQ381" s="167"/>
      <c r="CR381" s="167"/>
      <c r="CS381" s="167"/>
      <c r="CT381" s="167"/>
      <c r="CU381" s="167"/>
      <c r="CV381" s="167"/>
      <c r="CW381" s="167"/>
      <c r="CX381" s="167"/>
      <c r="CY381" s="167"/>
      <c r="CZ381" s="167"/>
      <c r="DA381" s="167"/>
      <c r="DB381" s="167"/>
      <c r="DC381" s="167"/>
      <c r="DD381" s="167"/>
      <c r="DE381" s="167"/>
      <c r="DF381" s="167"/>
      <c r="DG381" s="167"/>
      <c r="DH381" s="167"/>
      <c r="DI381" s="167"/>
      <c r="DJ381" s="167"/>
      <c r="DK381" s="167"/>
      <c r="DL381" s="167"/>
      <c r="DM381" s="167"/>
      <c r="DN381" s="167"/>
      <c r="DO381" s="167"/>
    </row>
    <row r="382" spans="1:119" s="9" customFormat="1" ht="23.25" customHeight="1" thickBot="1">
      <c r="A382" s="79"/>
      <c r="B382" s="64"/>
      <c r="C382" s="97" t="s">
        <v>322</v>
      </c>
      <c r="D382" s="136">
        <v>2480</v>
      </c>
      <c r="E382" s="346">
        <f>IF('Załącznik Nr 2 - wydatki'!E674&gt;0,'Załącznik Nr 2 - wydatki'!E674,"")</f>
        <v>1331000</v>
      </c>
      <c r="F382" s="346">
        <f>IF('Załącznik Nr 2 - wydatki'!F674&gt;0,'Załącznik Nr 2 - wydatki'!F674,"")</f>
        <v>1359800</v>
      </c>
      <c r="G382" s="346">
        <f>IF('Załącznik Nr 2 - wydatki'!G674&gt;0,'Załącznik Nr 2 - wydatki'!G674,"")</f>
        <v>815880</v>
      </c>
      <c r="H382" s="346">
        <f>IF('Załącznik Nr 2 - wydatki'!H674&gt;0,'Załącznik Nr 2 - wydatki'!H674,"")</f>
      </c>
      <c r="I382" s="346">
        <f>IF('Załącznik Nr 2 - wydatki'!I674&gt;0,'Załącznik Nr 2 - wydatki'!I674,"")</f>
        <v>815880</v>
      </c>
      <c r="J382" s="346">
        <f>IF('Załącznik Nr 2 - wydatki'!J674&gt;0,'Załącznik Nr 2 - wydatki'!J674,"")</f>
      </c>
      <c r="K382" s="36">
        <f t="shared" si="53"/>
        <v>0.6129827197595793</v>
      </c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7"/>
      <c r="BQ382" s="167"/>
      <c r="BR382" s="167"/>
      <c r="BS382" s="167"/>
      <c r="BT382" s="167"/>
      <c r="BU382" s="167"/>
      <c r="BV382" s="167"/>
      <c r="BW382" s="167"/>
      <c r="BX382" s="167"/>
      <c r="BY382" s="167"/>
      <c r="BZ382" s="167"/>
      <c r="CA382" s="167"/>
      <c r="CB382" s="167"/>
      <c r="CC382" s="167"/>
      <c r="CD382" s="167"/>
      <c r="CE382" s="167"/>
      <c r="CF382" s="167"/>
      <c r="CG382" s="167"/>
      <c r="CH382" s="167"/>
      <c r="CI382" s="167"/>
      <c r="CJ382" s="167"/>
      <c r="CK382" s="167"/>
      <c r="CL382" s="167"/>
      <c r="CM382" s="167"/>
      <c r="CN382" s="167"/>
      <c r="CO382" s="167"/>
      <c r="CP382" s="167"/>
      <c r="CQ382" s="167"/>
      <c r="CR382" s="167"/>
      <c r="CS382" s="167"/>
      <c r="CT382" s="167"/>
      <c r="CU382" s="167"/>
      <c r="CV382" s="167"/>
      <c r="CW382" s="167"/>
      <c r="CX382" s="167"/>
      <c r="CY382" s="167"/>
      <c r="CZ382" s="167"/>
      <c r="DA382" s="167"/>
      <c r="DB382" s="167"/>
      <c r="DC382" s="167"/>
      <c r="DD382" s="167"/>
      <c r="DE382" s="167"/>
      <c r="DF382" s="167"/>
      <c r="DG382" s="167"/>
      <c r="DH382" s="167"/>
      <c r="DI382" s="167"/>
      <c r="DJ382" s="167"/>
      <c r="DK382" s="167"/>
      <c r="DL382" s="167"/>
      <c r="DM382" s="167"/>
      <c r="DN382" s="167"/>
      <c r="DO382" s="167"/>
    </row>
    <row r="383" spans="1:119" s="9" customFormat="1" ht="50.25" customHeight="1" thickBot="1">
      <c r="A383" s="79"/>
      <c r="B383" s="64"/>
      <c r="C383" s="250" t="s">
        <v>45</v>
      </c>
      <c r="D383" s="233">
        <v>6220</v>
      </c>
      <c r="E383" s="346">
        <f>IF('Załącznik Nr 2 - wydatki'!E675&gt;0,'Załącznik Nr 2 - wydatki'!E675,"")</f>
        <v>17000</v>
      </c>
      <c r="F383" s="346">
        <f>IF('Załącznik Nr 2 - wydatki'!F675&gt;0,'Załącznik Nr 2 - wydatki'!F675,"")</f>
        <v>50000</v>
      </c>
      <c r="G383" s="346">
        <f>IF('Załącznik Nr 2 - wydatki'!G675&gt;0,'Załącznik Nr 2 - wydatki'!G675,"")</f>
      </c>
      <c r="H383" s="346">
        <f>IF('Załącznik Nr 2 - wydatki'!H675&gt;0,'Załącznik Nr 2 - wydatki'!H675,"")</f>
      </c>
      <c r="I383" s="346">
        <f>IF('Załącznik Nr 2 - wydatki'!I675&gt;0,'Załącznik Nr 2 - wydatki'!I675,"")</f>
      </c>
      <c r="J383" s="346">
        <f>IF('Załącznik Nr 2 - wydatki'!J675&gt;0,'Załącznik Nr 2 - wydatki'!J675,"")</f>
      </c>
      <c r="K383" s="36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7"/>
      <c r="BQ383" s="167"/>
      <c r="BR383" s="167"/>
      <c r="BS383" s="167"/>
      <c r="BT383" s="167"/>
      <c r="BU383" s="167"/>
      <c r="BV383" s="167"/>
      <c r="BW383" s="167"/>
      <c r="BX383" s="167"/>
      <c r="BY383" s="167"/>
      <c r="BZ383" s="167"/>
      <c r="CA383" s="167"/>
      <c r="CB383" s="167"/>
      <c r="CC383" s="167"/>
      <c r="CD383" s="167"/>
      <c r="CE383" s="167"/>
      <c r="CF383" s="167"/>
      <c r="CG383" s="167"/>
      <c r="CH383" s="167"/>
      <c r="CI383" s="167"/>
      <c r="CJ383" s="167"/>
      <c r="CK383" s="167"/>
      <c r="CL383" s="167"/>
      <c r="CM383" s="167"/>
      <c r="CN383" s="167"/>
      <c r="CO383" s="167"/>
      <c r="CP383" s="167"/>
      <c r="CQ383" s="167"/>
      <c r="CR383" s="167"/>
      <c r="CS383" s="167"/>
      <c r="CT383" s="167"/>
      <c r="CU383" s="167"/>
      <c r="CV383" s="167"/>
      <c r="CW383" s="167"/>
      <c r="CX383" s="167"/>
      <c r="CY383" s="167"/>
      <c r="CZ383" s="167"/>
      <c r="DA383" s="167"/>
      <c r="DB383" s="167"/>
      <c r="DC383" s="167"/>
      <c r="DD383" s="167"/>
      <c r="DE383" s="167"/>
      <c r="DF383" s="167"/>
      <c r="DG383" s="167"/>
      <c r="DH383" s="167"/>
      <c r="DI383" s="167"/>
      <c r="DJ383" s="167"/>
      <c r="DK383" s="167"/>
      <c r="DL383" s="167"/>
      <c r="DM383" s="167"/>
      <c r="DN383" s="167"/>
      <c r="DO383" s="167"/>
    </row>
    <row r="384" spans="1:119" s="9" customFormat="1" ht="16.5" customHeight="1" thickBot="1">
      <c r="A384" s="79"/>
      <c r="B384" s="60">
        <v>92118</v>
      </c>
      <c r="C384" s="107" t="s">
        <v>210</v>
      </c>
      <c r="D384" s="132"/>
      <c r="E384" s="504">
        <f aca="true" t="shared" si="72" ref="E384:J384">SUM(E385:E388)</f>
        <v>1252371</v>
      </c>
      <c r="F384" s="504">
        <f t="shared" si="72"/>
        <v>1332986</v>
      </c>
      <c r="G384" s="504">
        <f t="shared" si="72"/>
        <v>879792</v>
      </c>
      <c r="H384" s="504">
        <f t="shared" si="72"/>
        <v>200000</v>
      </c>
      <c r="I384" s="504">
        <f t="shared" si="72"/>
        <v>679792</v>
      </c>
      <c r="J384" s="504">
        <f t="shared" si="72"/>
        <v>0</v>
      </c>
      <c r="K384" s="36">
        <f t="shared" si="53"/>
        <v>0.7025010959212565</v>
      </c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7"/>
      <c r="BQ384" s="167"/>
      <c r="BR384" s="167"/>
      <c r="BS384" s="167"/>
      <c r="BT384" s="167"/>
      <c r="BU384" s="167"/>
      <c r="BV384" s="167"/>
      <c r="BW384" s="167"/>
      <c r="BX384" s="167"/>
      <c r="BY384" s="167"/>
      <c r="BZ384" s="167"/>
      <c r="CA384" s="167"/>
      <c r="CB384" s="167"/>
      <c r="CC384" s="167"/>
      <c r="CD384" s="167"/>
      <c r="CE384" s="167"/>
      <c r="CF384" s="167"/>
      <c r="CG384" s="167"/>
      <c r="CH384" s="167"/>
      <c r="CI384" s="167"/>
      <c r="CJ384" s="167"/>
      <c r="CK384" s="167"/>
      <c r="CL384" s="167"/>
      <c r="CM384" s="167"/>
      <c r="CN384" s="167"/>
      <c r="CO384" s="167"/>
      <c r="CP384" s="167"/>
      <c r="CQ384" s="167"/>
      <c r="CR384" s="167"/>
      <c r="CS384" s="167"/>
      <c r="CT384" s="167"/>
      <c r="CU384" s="167"/>
      <c r="CV384" s="167"/>
      <c r="CW384" s="167"/>
      <c r="CX384" s="167"/>
      <c r="CY384" s="167"/>
      <c r="CZ384" s="167"/>
      <c r="DA384" s="167"/>
      <c r="DB384" s="167"/>
      <c r="DC384" s="167"/>
      <c r="DD384" s="167"/>
      <c r="DE384" s="167"/>
      <c r="DF384" s="167"/>
      <c r="DG384" s="167"/>
      <c r="DH384" s="167"/>
      <c r="DI384" s="167"/>
      <c r="DJ384" s="167"/>
      <c r="DK384" s="167"/>
      <c r="DL384" s="167"/>
      <c r="DM384" s="167"/>
      <c r="DN384" s="167"/>
      <c r="DO384" s="167"/>
    </row>
    <row r="385" spans="1:119" s="9" customFormat="1" ht="25.5" customHeight="1" thickBot="1">
      <c r="A385" s="79"/>
      <c r="B385" s="64"/>
      <c r="C385" s="97" t="s">
        <v>322</v>
      </c>
      <c r="D385" s="136">
        <v>2480</v>
      </c>
      <c r="E385" s="346">
        <f>IF('Załącznik Nr 2 - wydatki'!E677&gt;0,'Załącznik Nr 2 - wydatki'!E677,"")</f>
        <v>1112371</v>
      </c>
      <c r="F385" s="346">
        <f>IF('Załącznik Nr 2 - wydatki'!F677&gt;0,'Załącznik Nr 2 - wydatki'!F677,"")</f>
        <v>1132986</v>
      </c>
      <c r="G385" s="346">
        <f>IF('Załącznik Nr 2 - wydatki'!G677&gt;0,'Załącznik Nr 2 - wydatki'!G677,"")</f>
        <v>679792</v>
      </c>
      <c r="H385" s="346">
        <f>IF('Załącznik Nr 2 - wydatki'!H677&gt;0,'Załącznik Nr 2 - wydatki'!H677,"")</f>
      </c>
      <c r="I385" s="346">
        <f>IF('Załącznik Nr 2 - wydatki'!I677&gt;0,'Załącznik Nr 2 - wydatki'!I677,"")</f>
        <v>679792</v>
      </c>
      <c r="J385" s="346">
        <f>IF('Załącznik Nr 2 - wydatki'!J677&gt;0,'Załącznik Nr 2 - wydatki'!J677,"")</f>
      </c>
      <c r="K385" s="36">
        <f t="shared" si="53"/>
        <v>0.6111198512007235</v>
      </c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7"/>
      <c r="BQ385" s="167"/>
      <c r="BR385" s="167"/>
      <c r="BS385" s="167"/>
      <c r="BT385" s="167"/>
      <c r="BU385" s="167"/>
      <c r="BV385" s="167"/>
      <c r="BW385" s="167"/>
      <c r="BX385" s="167"/>
      <c r="BY385" s="167"/>
      <c r="BZ385" s="167"/>
      <c r="CA385" s="167"/>
      <c r="CB385" s="167"/>
      <c r="CC385" s="167"/>
      <c r="CD385" s="167"/>
      <c r="CE385" s="167"/>
      <c r="CF385" s="167"/>
      <c r="CG385" s="167"/>
      <c r="CH385" s="167"/>
      <c r="CI385" s="167"/>
      <c r="CJ385" s="167"/>
      <c r="CK385" s="167"/>
      <c r="CL385" s="167"/>
      <c r="CM385" s="167"/>
      <c r="CN385" s="167"/>
      <c r="CO385" s="167"/>
      <c r="CP385" s="167"/>
      <c r="CQ385" s="167"/>
      <c r="CR385" s="167"/>
      <c r="CS385" s="167"/>
      <c r="CT385" s="167"/>
      <c r="CU385" s="167"/>
      <c r="CV385" s="167"/>
      <c r="CW385" s="167"/>
      <c r="CX385" s="167"/>
      <c r="CY385" s="167"/>
      <c r="CZ385" s="167"/>
      <c r="DA385" s="167"/>
      <c r="DB385" s="167"/>
      <c r="DC385" s="167"/>
      <c r="DD385" s="167"/>
      <c r="DE385" s="167"/>
      <c r="DF385" s="167"/>
      <c r="DG385" s="167"/>
      <c r="DH385" s="167"/>
      <c r="DI385" s="167"/>
      <c r="DJ385" s="167"/>
      <c r="DK385" s="167"/>
      <c r="DL385" s="167"/>
      <c r="DM385" s="167"/>
      <c r="DN385" s="167"/>
      <c r="DO385" s="167"/>
    </row>
    <row r="386" spans="1:119" s="9" customFormat="1" ht="48.75" customHeight="1" thickBot="1">
      <c r="A386" s="79"/>
      <c r="B386" s="64"/>
      <c r="C386" s="48" t="s">
        <v>45</v>
      </c>
      <c r="D386" s="145">
        <v>6220</v>
      </c>
      <c r="E386" s="346">
        <f>IF('Załącznik Nr 2 - wydatki'!E678&gt;0,'Załącznik Nr 2 - wydatki'!E678,"")</f>
        <v>40000</v>
      </c>
      <c r="F386" s="346">
        <f>IF('Załącznik Nr 2 - wydatki'!F678&gt;0,'Załącznik Nr 2 - wydatki'!F678,"")</f>
      </c>
      <c r="G386" s="346">
        <f>IF('Załącznik Nr 2 - wydatki'!G678&gt;0,'Załącznik Nr 2 - wydatki'!G678,"")</f>
      </c>
      <c r="H386" s="346">
        <f>IF('Załącznik Nr 2 - wydatki'!H678&gt;0,'Załącznik Nr 2 - wydatki'!H678,"")</f>
      </c>
      <c r="I386" s="346">
        <f>IF('Załącznik Nr 2 - wydatki'!I678&gt;0,'Załącznik Nr 2 - wydatki'!I678,"")</f>
      </c>
      <c r="J386" s="346">
        <f>IF('Załącznik Nr 2 - wydatki'!J678&gt;0,'Załącznik Nr 2 - wydatki'!J678,"")</f>
      </c>
      <c r="K386" s="36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7"/>
      <c r="BQ386" s="167"/>
      <c r="BR386" s="167"/>
      <c r="BS386" s="167"/>
      <c r="BT386" s="167"/>
      <c r="BU386" s="167"/>
      <c r="BV386" s="167"/>
      <c r="BW386" s="167"/>
      <c r="BX386" s="167"/>
      <c r="BY386" s="167"/>
      <c r="BZ386" s="167"/>
      <c r="CA386" s="167"/>
      <c r="CB386" s="167"/>
      <c r="CC386" s="167"/>
      <c r="CD386" s="167"/>
      <c r="CE386" s="167"/>
      <c r="CF386" s="167"/>
      <c r="CG386" s="167"/>
      <c r="CH386" s="167"/>
      <c r="CI386" s="167"/>
      <c r="CJ386" s="167"/>
      <c r="CK386" s="167"/>
      <c r="CL386" s="167"/>
      <c r="CM386" s="167"/>
      <c r="CN386" s="167"/>
      <c r="CO386" s="167"/>
      <c r="CP386" s="167"/>
      <c r="CQ386" s="167"/>
      <c r="CR386" s="167"/>
      <c r="CS386" s="167"/>
      <c r="CT386" s="167"/>
      <c r="CU386" s="167"/>
      <c r="CV386" s="167"/>
      <c r="CW386" s="167"/>
      <c r="CX386" s="167"/>
      <c r="CY386" s="167"/>
      <c r="CZ386" s="167"/>
      <c r="DA386" s="167"/>
      <c r="DB386" s="167"/>
      <c r="DC386" s="167"/>
      <c r="DD386" s="167"/>
      <c r="DE386" s="167"/>
      <c r="DF386" s="167"/>
      <c r="DG386" s="167"/>
      <c r="DH386" s="167"/>
      <c r="DI386" s="167"/>
      <c r="DJ386" s="167"/>
      <c r="DK386" s="167"/>
      <c r="DL386" s="167"/>
      <c r="DM386" s="167"/>
      <c r="DN386" s="167"/>
      <c r="DO386" s="167"/>
    </row>
    <row r="387" spans="1:119" s="9" customFormat="1" ht="27.75" customHeight="1" thickBot="1">
      <c r="A387" s="79"/>
      <c r="B387" s="64"/>
      <c r="C387" s="48" t="s">
        <v>471</v>
      </c>
      <c r="D387" s="145">
        <v>6050</v>
      </c>
      <c r="E387" s="346">
        <f>IF('Załącznik Nr 2 - wydatki'!E679&gt;0,'Załącznik Nr 2 - wydatki'!E679,"")</f>
      </c>
      <c r="F387" s="346">
        <f>IF('Załącznik Nr 2 - wydatki'!F679&gt;0,'Załącznik Nr 2 - wydatki'!F679,"")</f>
        <v>200000</v>
      </c>
      <c r="G387" s="346">
        <f>IF('Załącznik Nr 2 - wydatki'!G679&gt;0,'Załącznik Nr 2 - wydatki'!G679,"")</f>
        <v>200000</v>
      </c>
      <c r="H387" s="346">
        <f>IF('Załącznik Nr 2 - wydatki'!H679&gt;0,'Załącznik Nr 2 - wydatki'!H679,"")</f>
        <v>200000</v>
      </c>
      <c r="I387" s="346">
        <f>IF('Załącznik Nr 2 - wydatki'!I679&gt;0,'Załącznik Nr 2 - wydatki'!I679,"")</f>
      </c>
      <c r="J387" s="346">
        <f>IF('Załącznik Nr 2 - wydatki'!J679&gt;0,'Załącznik Nr 2 - wydatki'!J679,"")</f>
      </c>
      <c r="K387" s="36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7"/>
      <c r="BQ387" s="167"/>
      <c r="BR387" s="167"/>
      <c r="BS387" s="167"/>
      <c r="BT387" s="167"/>
      <c r="BU387" s="167"/>
      <c r="BV387" s="167"/>
      <c r="BW387" s="167"/>
      <c r="BX387" s="167"/>
      <c r="BY387" s="167"/>
      <c r="BZ387" s="167"/>
      <c r="CA387" s="167"/>
      <c r="CB387" s="167"/>
      <c r="CC387" s="167"/>
      <c r="CD387" s="167"/>
      <c r="CE387" s="167"/>
      <c r="CF387" s="167"/>
      <c r="CG387" s="167"/>
      <c r="CH387" s="167"/>
      <c r="CI387" s="167"/>
      <c r="CJ387" s="167"/>
      <c r="CK387" s="167"/>
      <c r="CL387" s="167"/>
      <c r="CM387" s="167"/>
      <c r="CN387" s="167"/>
      <c r="CO387" s="167"/>
      <c r="CP387" s="167"/>
      <c r="CQ387" s="167"/>
      <c r="CR387" s="167"/>
      <c r="CS387" s="167"/>
      <c r="CT387" s="167"/>
      <c r="CU387" s="167"/>
      <c r="CV387" s="167"/>
      <c r="CW387" s="167"/>
      <c r="CX387" s="167"/>
      <c r="CY387" s="167"/>
      <c r="CZ387" s="167"/>
      <c r="DA387" s="167"/>
      <c r="DB387" s="167"/>
      <c r="DC387" s="167"/>
      <c r="DD387" s="167"/>
      <c r="DE387" s="167"/>
      <c r="DF387" s="167"/>
      <c r="DG387" s="167"/>
      <c r="DH387" s="167"/>
      <c r="DI387" s="167"/>
      <c r="DJ387" s="167"/>
      <c r="DK387" s="167"/>
      <c r="DL387" s="167"/>
      <c r="DM387" s="167"/>
      <c r="DN387" s="167"/>
      <c r="DO387" s="167"/>
    </row>
    <row r="388" spans="1:119" s="9" customFormat="1" ht="25.5" customHeight="1" thickBot="1">
      <c r="A388" s="79"/>
      <c r="B388" s="64"/>
      <c r="C388" s="236" t="s">
        <v>103</v>
      </c>
      <c r="D388" s="218">
        <v>6050</v>
      </c>
      <c r="E388" s="346">
        <f>IF('Załącznik Nr 2 - wydatki'!E680&gt;0,'Załącznik Nr 2 - wydatki'!E680,"")</f>
        <v>100000</v>
      </c>
      <c r="F388" s="346">
        <f>IF('Załącznik Nr 2 - wydatki'!F680&gt;0,'Załącznik Nr 2 - wydatki'!F680,"")</f>
      </c>
      <c r="G388" s="346">
        <f>IF('Załącznik Nr 2 - wydatki'!G680&gt;0,'Załącznik Nr 2 - wydatki'!G680,"")</f>
      </c>
      <c r="H388" s="346">
        <f>IF('Załącznik Nr 2 - wydatki'!H680&gt;0,'Załącznik Nr 2 - wydatki'!H680,"")</f>
      </c>
      <c r="I388" s="346">
        <f>IF('Załącznik Nr 2 - wydatki'!I680&gt;0,'Załącznik Nr 2 - wydatki'!I680,"")</f>
      </c>
      <c r="J388" s="346">
        <f>IF('Załącznik Nr 2 - wydatki'!J680&gt;0,'Załącznik Nr 2 - wydatki'!J680,"")</f>
      </c>
      <c r="K388" s="36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7"/>
      <c r="BQ388" s="167"/>
      <c r="BR388" s="167"/>
      <c r="BS388" s="167"/>
      <c r="BT388" s="167"/>
      <c r="BU388" s="167"/>
      <c r="BV388" s="167"/>
      <c r="BW388" s="167"/>
      <c r="BX388" s="167"/>
      <c r="BY388" s="167"/>
      <c r="BZ388" s="167"/>
      <c r="CA388" s="167"/>
      <c r="CB388" s="167"/>
      <c r="CC388" s="167"/>
      <c r="CD388" s="167"/>
      <c r="CE388" s="167"/>
      <c r="CF388" s="167"/>
      <c r="CG388" s="167"/>
      <c r="CH388" s="167"/>
      <c r="CI388" s="167"/>
      <c r="CJ388" s="167"/>
      <c r="CK388" s="167"/>
      <c r="CL388" s="167"/>
      <c r="CM388" s="167"/>
      <c r="CN388" s="167"/>
      <c r="CO388" s="167"/>
      <c r="CP388" s="167"/>
      <c r="CQ388" s="167"/>
      <c r="CR388" s="167"/>
      <c r="CS388" s="167"/>
      <c r="CT388" s="167"/>
      <c r="CU388" s="167"/>
      <c r="CV388" s="167"/>
      <c r="CW388" s="167"/>
      <c r="CX388" s="167"/>
      <c r="CY388" s="167"/>
      <c r="CZ388" s="167"/>
      <c r="DA388" s="167"/>
      <c r="DB388" s="167"/>
      <c r="DC388" s="167"/>
      <c r="DD388" s="167"/>
      <c r="DE388" s="167"/>
      <c r="DF388" s="167"/>
      <c r="DG388" s="167"/>
      <c r="DH388" s="167"/>
      <c r="DI388" s="167"/>
      <c r="DJ388" s="167"/>
      <c r="DK388" s="167"/>
      <c r="DL388" s="167"/>
      <c r="DM388" s="167"/>
      <c r="DN388" s="167"/>
      <c r="DO388" s="167"/>
    </row>
    <row r="389" spans="1:119" s="9" customFormat="1" ht="25.5" customHeight="1" thickBot="1">
      <c r="A389" s="79"/>
      <c r="B389" s="60">
        <v>92120</v>
      </c>
      <c r="C389" s="107" t="s">
        <v>188</v>
      </c>
      <c r="D389" s="132"/>
      <c r="E389" s="526">
        <f aca="true" t="shared" si="73" ref="E389:J389">SUM(E390:E391)</f>
        <v>195000</v>
      </c>
      <c r="F389" s="526">
        <f t="shared" si="73"/>
        <v>550000</v>
      </c>
      <c r="G389" s="526">
        <f t="shared" si="73"/>
        <v>550000</v>
      </c>
      <c r="H389" s="526">
        <f t="shared" si="73"/>
        <v>250000</v>
      </c>
      <c r="I389" s="526">
        <f t="shared" si="73"/>
        <v>300000</v>
      </c>
      <c r="J389" s="526">
        <f t="shared" si="73"/>
        <v>0</v>
      </c>
      <c r="K389" s="36">
        <f>G389/E389</f>
        <v>2.8205128205128207</v>
      </c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7"/>
      <c r="BQ389" s="167"/>
      <c r="BR389" s="167"/>
      <c r="BS389" s="167"/>
      <c r="BT389" s="167"/>
      <c r="BU389" s="167"/>
      <c r="BV389" s="167"/>
      <c r="BW389" s="167"/>
      <c r="BX389" s="167"/>
      <c r="BY389" s="167"/>
      <c r="BZ389" s="167"/>
      <c r="CA389" s="167"/>
      <c r="CB389" s="167"/>
      <c r="CC389" s="167"/>
      <c r="CD389" s="167"/>
      <c r="CE389" s="167"/>
      <c r="CF389" s="167"/>
      <c r="CG389" s="167"/>
      <c r="CH389" s="167"/>
      <c r="CI389" s="167"/>
      <c r="CJ389" s="167"/>
      <c r="CK389" s="167"/>
      <c r="CL389" s="167"/>
      <c r="CM389" s="167"/>
      <c r="CN389" s="167"/>
      <c r="CO389" s="167"/>
      <c r="CP389" s="167"/>
      <c r="CQ389" s="167"/>
      <c r="CR389" s="167"/>
      <c r="CS389" s="167"/>
      <c r="CT389" s="167"/>
      <c r="CU389" s="167"/>
      <c r="CV389" s="167"/>
      <c r="CW389" s="167"/>
      <c r="CX389" s="167"/>
      <c r="CY389" s="167"/>
      <c r="CZ389" s="167"/>
      <c r="DA389" s="167"/>
      <c r="DB389" s="167"/>
      <c r="DC389" s="167"/>
      <c r="DD389" s="167"/>
      <c r="DE389" s="167"/>
      <c r="DF389" s="167"/>
      <c r="DG389" s="167"/>
      <c r="DH389" s="167"/>
      <c r="DI389" s="167"/>
      <c r="DJ389" s="167"/>
      <c r="DK389" s="167"/>
      <c r="DL389" s="167"/>
      <c r="DM389" s="167"/>
      <c r="DN389" s="167"/>
      <c r="DO389" s="167"/>
    </row>
    <row r="390" spans="1:119" s="9" customFormat="1" ht="39" customHeight="1" thickBot="1">
      <c r="A390" s="79"/>
      <c r="B390" s="68"/>
      <c r="C390" s="99" t="s">
        <v>331</v>
      </c>
      <c r="D390" s="266">
        <v>6230</v>
      </c>
      <c r="E390" s="346">
        <f>IF('Załącznik Nr 2 - wydatki'!E682&gt;0,'Załącznik Nr 2 - wydatki'!E682,"")</f>
        <v>195000</v>
      </c>
      <c r="F390" s="346">
        <f>IF('Załącznik Nr 2 - wydatki'!F682&gt;0,'Załącznik Nr 2 - wydatki'!F682,"")</f>
        <v>300000</v>
      </c>
      <c r="G390" s="346">
        <f>IF('Załącznik Nr 2 - wydatki'!G682&gt;0,'Załącznik Nr 2 - wydatki'!G682,"")</f>
        <v>300000</v>
      </c>
      <c r="H390" s="346">
        <f>IF('Załącznik Nr 2 - wydatki'!H682&gt;0,'Załącznik Nr 2 - wydatki'!H682,"")</f>
      </c>
      <c r="I390" s="346">
        <f>IF('Załącznik Nr 2 - wydatki'!I682&gt;0,'Załącznik Nr 2 - wydatki'!I682,"")</f>
        <v>300000</v>
      </c>
      <c r="J390" s="346">
        <f>IF('Załącznik Nr 2 - wydatki'!J682&gt;0,'Załącznik Nr 2 - wydatki'!J682,"")</f>
      </c>
      <c r="K390" s="36">
        <f>G390/E390</f>
        <v>1.5384615384615385</v>
      </c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7"/>
      <c r="BQ390" s="167"/>
      <c r="BR390" s="167"/>
      <c r="BS390" s="167"/>
      <c r="BT390" s="167"/>
      <c r="BU390" s="167"/>
      <c r="BV390" s="167"/>
      <c r="BW390" s="167"/>
      <c r="BX390" s="167"/>
      <c r="BY390" s="167"/>
      <c r="BZ390" s="167"/>
      <c r="CA390" s="167"/>
      <c r="CB390" s="167"/>
      <c r="CC390" s="167"/>
      <c r="CD390" s="167"/>
      <c r="CE390" s="167"/>
      <c r="CF390" s="167"/>
      <c r="CG390" s="167"/>
      <c r="CH390" s="167"/>
      <c r="CI390" s="167"/>
      <c r="CJ390" s="167"/>
      <c r="CK390" s="167"/>
      <c r="CL390" s="167"/>
      <c r="CM390" s="167"/>
      <c r="CN390" s="167"/>
      <c r="CO390" s="167"/>
      <c r="CP390" s="167"/>
      <c r="CQ390" s="167"/>
      <c r="CR390" s="167"/>
      <c r="CS390" s="167"/>
      <c r="CT390" s="167"/>
      <c r="CU390" s="167"/>
      <c r="CV390" s="167"/>
      <c r="CW390" s="167"/>
      <c r="CX390" s="167"/>
      <c r="CY390" s="167"/>
      <c r="CZ390" s="167"/>
      <c r="DA390" s="167"/>
      <c r="DB390" s="167"/>
      <c r="DC390" s="167"/>
      <c r="DD390" s="167"/>
      <c r="DE390" s="167"/>
      <c r="DF390" s="167"/>
      <c r="DG390" s="167"/>
      <c r="DH390" s="167"/>
      <c r="DI390" s="167"/>
      <c r="DJ390" s="167"/>
      <c r="DK390" s="167"/>
      <c r="DL390" s="167"/>
      <c r="DM390" s="167"/>
      <c r="DN390" s="167"/>
      <c r="DO390" s="167"/>
    </row>
    <row r="391" spans="1:119" s="9" customFormat="1" ht="15" customHeight="1" thickBot="1">
      <c r="A391" s="79"/>
      <c r="B391" s="68"/>
      <c r="C391" s="236" t="s">
        <v>472</v>
      </c>
      <c r="D391" s="218">
        <v>6050</v>
      </c>
      <c r="E391" s="346">
        <f>IF('Załącznik Nr 2 - wydatki'!E683&gt;0,'Załącznik Nr 2 - wydatki'!E683,"")</f>
      </c>
      <c r="F391" s="346">
        <f>IF('Załącznik Nr 2 - wydatki'!F683&gt;0,'Załącznik Nr 2 - wydatki'!F683,"")</f>
        <v>250000</v>
      </c>
      <c r="G391" s="346">
        <f>IF('Załącznik Nr 2 - wydatki'!G683&gt;0,'Załącznik Nr 2 - wydatki'!G683,"")</f>
        <v>250000</v>
      </c>
      <c r="H391" s="346">
        <f>IF('Załącznik Nr 2 - wydatki'!H683&gt;0,'Załącznik Nr 2 - wydatki'!H683,"")</f>
        <v>250000</v>
      </c>
      <c r="I391" s="346">
        <f>IF('Załącznik Nr 2 - wydatki'!I683&gt;0,'Załącznik Nr 2 - wydatki'!I683,"")</f>
      </c>
      <c r="J391" s="346">
        <f>IF('Załącznik Nr 2 - wydatki'!J683&gt;0,'Załącznik Nr 2 - wydatki'!J683,"")</f>
      </c>
      <c r="K391" s="36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7"/>
      <c r="BQ391" s="167"/>
      <c r="BR391" s="167"/>
      <c r="BS391" s="167"/>
      <c r="BT391" s="167"/>
      <c r="BU391" s="167"/>
      <c r="BV391" s="167"/>
      <c r="BW391" s="167"/>
      <c r="BX391" s="167"/>
      <c r="BY391" s="167"/>
      <c r="BZ391" s="167"/>
      <c r="CA391" s="167"/>
      <c r="CB391" s="167"/>
      <c r="CC391" s="167"/>
      <c r="CD391" s="167"/>
      <c r="CE391" s="167"/>
      <c r="CF391" s="167"/>
      <c r="CG391" s="167"/>
      <c r="CH391" s="167"/>
      <c r="CI391" s="167"/>
      <c r="CJ391" s="167"/>
      <c r="CK391" s="167"/>
      <c r="CL391" s="167"/>
      <c r="CM391" s="167"/>
      <c r="CN391" s="167"/>
      <c r="CO391" s="167"/>
      <c r="CP391" s="167"/>
      <c r="CQ391" s="167"/>
      <c r="CR391" s="167"/>
      <c r="CS391" s="167"/>
      <c r="CT391" s="167"/>
      <c r="CU391" s="167"/>
      <c r="CV391" s="167"/>
      <c r="CW391" s="167"/>
      <c r="CX391" s="167"/>
      <c r="CY391" s="167"/>
      <c r="CZ391" s="167"/>
      <c r="DA391" s="167"/>
      <c r="DB391" s="167"/>
      <c r="DC391" s="167"/>
      <c r="DD391" s="167"/>
      <c r="DE391" s="167"/>
      <c r="DF391" s="167"/>
      <c r="DG391" s="167"/>
      <c r="DH391" s="167"/>
      <c r="DI391" s="167"/>
      <c r="DJ391" s="167"/>
      <c r="DK391" s="167"/>
      <c r="DL391" s="167"/>
      <c r="DM391" s="167"/>
      <c r="DN391" s="167"/>
      <c r="DO391" s="167"/>
    </row>
    <row r="392" spans="1:119" s="15" customFormat="1" ht="33" customHeight="1" thickBot="1">
      <c r="A392" s="77"/>
      <c r="B392" s="77"/>
      <c r="C392" s="117" t="s">
        <v>215</v>
      </c>
      <c r="D392" s="143"/>
      <c r="E392" s="486">
        <f aca="true" t="shared" si="74" ref="E392:J392">SUM(E374+E367+E344+E330+E231+E226+E216+E153+E147+E108+E60+E38+E31+E14+E11)</f>
        <v>64421152</v>
      </c>
      <c r="F392" s="486">
        <f t="shared" si="74"/>
        <v>65470546</v>
      </c>
      <c r="G392" s="486">
        <f t="shared" si="74"/>
        <v>61134947</v>
      </c>
      <c r="H392" s="486">
        <f t="shared" si="74"/>
        <v>16639841</v>
      </c>
      <c r="I392" s="486">
        <f t="shared" si="74"/>
        <v>39805006</v>
      </c>
      <c r="J392" s="486">
        <f t="shared" si="74"/>
        <v>4690100</v>
      </c>
      <c r="K392" s="36">
        <f>G392/E392</f>
        <v>0.9489887265598728</v>
      </c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  <c r="BH392" s="173"/>
      <c r="BI392" s="173"/>
      <c r="BJ392" s="173"/>
      <c r="BK392" s="173"/>
      <c r="BL392" s="173"/>
      <c r="BM392" s="173"/>
      <c r="BN392" s="173"/>
      <c r="BO392" s="173"/>
      <c r="BP392" s="173"/>
      <c r="BQ392" s="173"/>
      <c r="BR392" s="173"/>
      <c r="BS392" s="173"/>
      <c r="BT392" s="173"/>
      <c r="BU392" s="173"/>
      <c r="BV392" s="173"/>
      <c r="BW392" s="173"/>
      <c r="BX392" s="173"/>
      <c r="BY392" s="173"/>
      <c r="BZ392" s="173"/>
      <c r="CA392" s="173"/>
      <c r="CB392" s="173"/>
      <c r="CC392" s="173"/>
      <c r="CD392" s="173"/>
      <c r="CE392" s="173"/>
      <c r="CF392" s="173"/>
      <c r="CG392" s="173"/>
      <c r="CH392" s="173"/>
      <c r="CI392" s="173"/>
      <c r="CJ392" s="173"/>
      <c r="CK392" s="173"/>
      <c r="CL392" s="173"/>
      <c r="CM392" s="173"/>
      <c r="CN392" s="173"/>
      <c r="CO392" s="173"/>
      <c r="CP392" s="173"/>
      <c r="CQ392" s="173"/>
      <c r="CR392" s="173"/>
      <c r="CS392" s="173"/>
      <c r="CT392" s="173"/>
      <c r="CU392" s="173"/>
      <c r="CV392" s="173"/>
      <c r="CW392" s="173"/>
      <c r="CX392" s="173"/>
      <c r="CY392" s="173"/>
      <c r="CZ392" s="173"/>
      <c r="DA392" s="173"/>
      <c r="DB392" s="173"/>
      <c r="DC392" s="173"/>
      <c r="DD392" s="173"/>
      <c r="DE392" s="173"/>
      <c r="DF392" s="173"/>
      <c r="DG392" s="173"/>
      <c r="DH392" s="173"/>
      <c r="DI392" s="173"/>
      <c r="DJ392" s="173"/>
      <c r="DK392" s="173"/>
      <c r="DL392" s="173"/>
      <c r="DM392" s="173"/>
      <c r="DN392" s="173"/>
      <c r="DO392" s="173"/>
    </row>
    <row r="393" spans="1:4" ht="12.75">
      <c r="A393" s="5"/>
      <c r="B393" s="5"/>
      <c r="C393" s="5"/>
      <c r="D393" s="5"/>
    </row>
    <row r="394" s="5" customFormat="1" ht="12.75"/>
    <row r="397" ht="12.75">
      <c r="C397" s="237"/>
    </row>
    <row r="399" ht="12.75">
      <c r="H399" s="5"/>
    </row>
    <row r="410" ht="30" customHeight="1">
      <c r="C410" s="21"/>
    </row>
  </sheetData>
  <printOptions/>
  <pageMargins left="0.1968503937007874" right="0.1968503937007874" top="0.5905511811023623" bottom="0.1968503937007874" header="0.1968503937007874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Q411"/>
  <sheetViews>
    <sheetView tabSelected="1" zoomScale="75" zoomScaleNormal="75" workbookViewId="0" topLeftCell="A71">
      <selection activeCell="C106" sqref="C106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10" width="10.25390625" style="0" customWidth="1"/>
    <col min="11" max="11" width="9.375" style="0" customWidth="1"/>
  </cols>
  <sheetData>
    <row r="1" spans="1:11" ht="12.75">
      <c r="A1" s="17"/>
      <c r="B1" s="17"/>
      <c r="C1" s="17"/>
      <c r="D1" s="17"/>
      <c r="E1" s="18"/>
      <c r="F1" s="18"/>
      <c r="G1" s="27"/>
      <c r="H1" s="27" t="s">
        <v>409</v>
      </c>
      <c r="I1" s="7"/>
      <c r="J1" s="7"/>
      <c r="K1" s="17"/>
    </row>
    <row r="2" spans="1:11" ht="12.75">
      <c r="A2" s="17"/>
      <c r="B2" s="17"/>
      <c r="C2" s="17"/>
      <c r="D2" s="17"/>
      <c r="E2" s="18"/>
      <c r="F2" s="18"/>
      <c r="G2" s="27"/>
      <c r="H2" s="27" t="s">
        <v>486</v>
      </c>
      <c r="I2" s="7"/>
      <c r="J2" s="7"/>
      <c r="K2" s="17"/>
    </row>
    <row r="3" spans="1:11" ht="12.75">
      <c r="A3" s="17"/>
      <c r="B3" s="17"/>
      <c r="C3" s="17"/>
      <c r="D3" s="17"/>
      <c r="E3" s="18"/>
      <c r="F3" s="18"/>
      <c r="G3" s="27"/>
      <c r="H3" s="27" t="s">
        <v>447</v>
      </c>
      <c r="I3" s="7"/>
      <c r="J3" s="7"/>
      <c r="K3" s="17"/>
    </row>
    <row r="4" spans="1:11" ht="12.75">
      <c r="A4" s="17"/>
      <c r="B4" s="17"/>
      <c r="C4" s="17"/>
      <c r="D4" s="17"/>
      <c r="E4" s="18"/>
      <c r="F4" s="18"/>
      <c r="G4" s="27"/>
      <c r="H4" s="27" t="s">
        <v>487</v>
      </c>
      <c r="I4" s="7"/>
      <c r="J4" s="7"/>
      <c r="K4" s="17"/>
    </row>
    <row r="5" spans="1:11" ht="12.75">
      <c r="A5" s="17"/>
      <c r="B5" s="17"/>
      <c r="C5" s="17"/>
      <c r="D5" s="17"/>
      <c r="E5" s="17"/>
      <c r="F5" s="17"/>
      <c r="G5" s="28"/>
      <c r="H5" s="28"/>
      <c r="I5" s="28"/>
      <c r="J5" s="28"/>
      <c r="K5" s="17"/>
    </row>
    <row r="6" spans="1:11" s="3" customFormat="1" ht="20.25">
      <c r="A6" s="19"/>
      <c r="B6" s="20"/>
      <c r="C6" s="310" t="s">
        <v>488</v>
      </c>
      <c r="D6" s="30"/>
      <c r="E6" s="30"/>
      <c r="F6" s="30"/>
      <c r="G6" s="29"/>
      <c r="H6" s="29"/>
      <c r="I6" s="19"/>
      <c r="J6" s="19"/>
      <c r="K6" s="19"/>
    </row>
    <row r="7" spans="1:12" ht="12.75">
      <c r="A7" s="17"/>
      <c r="B7" s="17"/>
      <c r="C7" s="17" t="s">
        <v>185</v>
      </c>
      <c r="D7" s="17"/>
      <c r="E7" s="22"/>
      <c r="F7" s="22"/>
      <c r="G7" s="22"/>
      <c r="H7" s="22"/>
      <c r="I7" s="22"/>
      <c r="J7" s="22"/>
      <c r="K7" s="22"/>
      <c r="L7" s="3"/>
    </row>
    <row r="8" spans="1:12" ht="13.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3"/>
    </row>
    <row r="9" spans="1:11" ht="60" customHeight="1" thickBot="1">
      <c r="A9" s="39" t="s">
        <v>71</v>
      </c>
      <c r="B9" s="39" t="s">
        <v>72</v>
      </c>
      <c r="C9" s="54" t="s">
        <v>73</v>
      </c>
      <c r="D9" s="39" t="s">
        <v>74</v>
      </c>
      <c r="E9" s="25" t="s">
        <v>489</v>
      </c>
      <c r="F9" s="25" t="s">
        <v>450</v>
      </c>
      <c r="G9" s="25" t="s">
        <v>451</v>
      </c>
      <c r="H9" s="25" t="s">
        <v>365</v>
      </c>
      <c r="I9" s="25" t="s">
        <v>366</v>
      </c>
      <c r="J9" s="25" t="s">
        <v>15</v>
      </c>
      <c r="K9" s="25" t="s">
        <v>32</v>
      </c>
    </row>
    <row r="10" spans="1:11" ht="14.25" customHeight="1" thickBot="1">
      <c r="A10" s="39">
        <v>1</v>
      </c>
      <c r="B10" s="39">
        <v>2</v>
      </c>
      <c r="C10" s="282">
        <v>3</v>
      </c>
      <c r="D10" s="39">
        <v>4</v>
      </c>
      <c r="E10" s="282">
        <v>5</v>
      </c>
      <c r="F10" s="282">
        <v>6</v>
      </c>
      <c r="G10" s="282">
        <v>7</v>
      </c>
      <c r="H10" s="282">
        <v>8</v>
      </c>
      <c r="I10" s="282">
        <v>9</v>
      </c>
      <c r="J10" s="282">
        <v>10</v>
      </c>
      <c r="K10" s="282">
        <v>11</v>
      </c>
    </row>
    <row r="11" spans="1:11" ht="24" customHeight="1">
      <c r="A11" s="148" t="s">
        <v>75</v>
      </c>
      <c r="B11" s="142"/>
      <c r="C11" s="152" t="s">
        <v>76</v>
      </c>
      <c r="D11" s="142"/>
      <c r="E11" s="503">
        <f>SUM(E12)</f>
        <v>1900</v>
      </c>
      <c r="F11" s="503">
        <f aca="true" t="shared" si="0" ref="F11:J12">SUM(F12)</f>
        <v>1900</v>
      </c>
      <c r="G11" s="503">
        <f t="shared" si="0"/>
        <v>1900</v>
      </c>
      <c r="H11" s="503">
        <f t="shared" si="0"/>
        <v>1900</v>
      </c>
      <c r="I11" s="503">
        <f t="shared" si="0"/>
        <v>0</v>
      </c>
      <c r="J11" s="503">
        <f t="shared" si="0"/>
        <v>0</v>
      </c>
      <c r="K11" s="34">
        <f>G11/E11</f>
        <v>1</v>
      </c>
    </row>
    <row r="12" spans="1:11" ht="19.5" customHeight="1">
      <c r="A12" s="44"/>
      <c r="B12" s="57" t="s">
        <v>89</v>
      </c>
      <c r="C12" s="94" t="s">
        <v>227</v>
      </c>
      <c r="D12" s="40"/>
      <c r="E12" s="504">
        <f>SUM(E13)</f>
        <v>1900</v>
      </c>
      <c r="F12" s="504">
        <f t="shared" si="0"/>
        <v>1900</v>
      </c>
      <c r="G12" s="504">
        <f t="shared" si="0"/>
        <v>1900</v>
      </c>
      <c r="H12" s="504">
        <f t="shared" si="0"/>
        <v>1900</v>
      </c>
      <c r="I12" s="504">
        <f t="shared" si="0"/>
        <v>0</v>
      </c>
      <c r="J12" s="504">
        <f t="shared" si="0"/>
        <v>0</v>
      </c>
      <c r="K12" s="34">
        <f aca="true" t="shared" si="1" ref="K12:K75">G12/E12</f>
        <v>1</v>
      </c>
    </row>
    <row r="13" spans="1:11" ht="27.75" customHeight="1" thickBot="1">
      <c r="A13" s="44"/>
      <c r="B13" s="58"/>
      <c r="C13" s="95" t="s">
        <v>283</v>
      </c>
      <c r="D13" s="144">
        <v>2850</v>
      </c>
      <c r="E13" s="358">
        <f>IF('Załącznik Nr 2 - wydatki'!E15&gt;0,'Załącznik Nr 2 - wydatki'!E15,"")</f>
        <v>1900</v>
      </c>
      <c r="F13" s="358">
        <f>IF('Załącznik Nr 2 - wydatki'!F15&gt;0,'Załącznik Nr 2 - wydatki'!F15,"")</f>
        <v>1900</v>
      </c>
      <c r="G13" s="358">
        <f>IF('Załącznik Nr 2 - wydatki'!G15&gt;0,'Załącznik Nr 2 - wydatki'!G15,"")</f>
        <v>1900</v>
      </c>
      <c r="H13" s="358">
        <f>IF('Załącznik Nr 2 - wydatki'!H15&gt;0,'Załącznik Nr 2 - wydatki'!H15,"")</f>
        <v>1900</v>
      </c>
      <c r="I13" s="358"/>
      <c r="J13" s="358"/>
      <c r="K13" s="34">
        <f t="shared" si="1"/>
        <v>1</v>
      </c>
    </row>
    <row r="14" spans="1:11" ht="23.25" customHeight="1">
      <c r="A14" s="148" t="s">
        <v>91</v>
      </c>
      <c r="B14" s="125"/>
      <c r="C14" s="153" t="s">
        <v>92</v>
      </c>
      <c r="D14" s="131"/>
      <c r="E14" s="505">
        <f>SUM(E15)</f>
        <v>500</v>
      </c>
      <c r="F14" s="505">
        <f aca="true" t="shared" si="2" ref="F14:J15">SUM(F15)</f>
        <v>500</v>
      </c>
      <c r="G14" s="505">
        <f t="shared" si="2"/>
        <v>500</v>
      </c>
      <c r="H14" s="505">
        <f t="shared" si="2"/>
        <v>500</v>
      </c>
      <c r="I14" s="505">
        <f t="shared" si="2"/>
        <v>0</v>
      </c>
      <c r="J14" s="505">
        <f t="shared" si="2"/>
        <v>0</v>
      </c>
      <c r="K14" s="34">
        <f t="shared" si="1"/>
        <v>1</v>
      </c>
    </row>
    <row r="15" spans="1:11" ht="18" customHeight="1">
      <c r="A15" s="79"/>
      <c r="B15" s="60" t="s">
        <v>93</v>
      </c>
      <c r="C15" s="100" t="s">
        <v>94</v>
      </c>
      <c r="D15" s="132"/>
      <c r="E15" s="504">
        <f>SUM(E16)</f>
        <v>500</v>
      </c>
      <c r="F15" s="504">
        <f t="shared" si="2"/>
        <v>500</v>
      </c>
      <c r="G15" s="504">
        <f t="shared" si="2"/>
        <v>500</v>
      </c>
      <c r="H15" s="504">
        <f t="shared" si="2"/>
        <v>500</v>
      </c>
      <c r="I15" s="504">
        <f t="shared" si="2"/>
        <v>0</v>
      </c>
      <c r="J15" s="504">
        <f t="shared" si="2"/>
        <v>0</v>
      </c>
      <c r="K15" s="34">
        <f t="shared" si="1"/>
        <v>1</v>
      </c>
    </row>
    <row r="16" spans="1:11" ht="13.5" thickBot="1">
      <c r="A16" s="44"/>
      <c r="B16" s="58"/>
      <c r="C16" s="97" t="s">
        <v>83</v>
      </c>
      <c r="D16" s="41">
        <v>4300</v>
      </c>
      <c r="E16" s="346">
        <f>IF('Załącznik Nr 2 - wydatki'!E20&gt;0,'Załącznik Nr 2 - wydatki'!E20,"")</f>
        <v>500</v>
      </c>
      <c r="F16" s="346">
        <f>IF('Załącznik Nr 2 - wydatki'!F20&gt;0,'Załącznik Nr 2 - wydatki'!F20,"")</f>
        <v>500</v>
      </c>
      <c r="G16" s="346">
        <f>IF('Załącznik Nr 2 - wydatki'!G20&gt;0,'Załącznik Nr 2 - wydatki'!G20,"")</f>
        <v>500</v>
      </c>
      <c r="H16" s="346">
        <f>IF('Załącznik Nr 2 - wydatki'!H20&gt;0,'Załącznik Nr 2 - wydatki'!H20,"")</f>
        <v>500</v>
      </c>
      <c r="I16" s="346">
        <f>IF('Załącznik Nr 2 - wydatki'!I20&gt;0,'Załącznik Nr 2 - wydatki'!I20,"")</f>
      </c>
      <c r="J16" s="346">
        <f>IF('Załącznik Nr 2 - wydatki'!J20&gt;0,'Załącznik Nr 2 - wydatki'!J20,"")</f>
      </c>
      <c r="K16" s="34">
        <f t="shared" si="1"/>
        <v>1</v>
      </c>
    </row>
    <row r="17" spans="1:11" ht="22.5" customHeight="1">
      <c r="A17" s="120">
        <v>600</v>
      </c>
      <c r="B17" s="125"/>
      <c r="C17" s="129" t="s">
        <v>95</v>
      </c>
      <c r="D17" s="131"/>
      <c r="E17" s="506">
        <f aca="true" t="shared" si="3" ref="E17:J17">SUM(E18+E24+E56)</f>
        <v>15977882</v>
      </c>
      <c r="F17" s="505">
        <f t="shared" si="3"/>
        <v>10767232</v>
      </c>
      <c r="G17" s="505">
        <f t="shared" si="3"/>
        <v>10534232</v>
      </c>
      <c r="H17" s="505">
        <f t="shared" si="3"/>
        <v>7578780</v>
      </c>
      <c r="I17" s="505">
        <f t="shared" si="3"/>
        <v>2955452</v>
      </c>
      <c r="J17" s="505">
        <f t="shared" si="3"/>
        <v>0</v>
      </c>
      <c r="K17" s="34">
        <f t="shared" si="1"/>
        <v>0.6593009010831348</v>
      </c>
    </row>
    <row r="18" spans="1:11" ht="18" customHeight="1">
      <c r="A18" s="79"/>
      <c r="B18" s="60">
        <v>60004</v>
      </c>
      <c r="C18" s="130" t="s">
        <v>96</v>
      </c>
      <c r="D18" s="132"/>
      <c r="E18" s="507">
        <f aca="true" t="shared" si="4" ref="E18:J18">SUM(E19:E23)</f>
        <v>6585272</v>
      </c>
      <c r="F18" s="504">
        <f t="shared" si="4"/>
        <v>3185452</v>
      </c>
      <c r="G18" s="504">
        <f t="shared" si="4"/>
        <v>3185452</v>
      </c>
      <c r="H18" s="504">
        <f t="shared" si="4"/>
        <v>230000</v>
      </c>
      <c r="I18" s="504">
        <f t="shared" si="4"/>
        <v>2955452</v>
      </c>
      <c r="J18" s="504">
        <f t="shared" si="4"/>
        <v>0</v>
      </c>
      <c r="K18" s="34">
        <f t="shared" si="1"/>
        <v>0.4837236791433976</v>
      </c>
    </row>
    <row r="19" spans="1:11" ht="24.75" customHeight="1">
      <c r="A19" s="44"/>
      <c r="B19" s="58"/>
      <c r="C19" s="56" t="s">
        <v>225</v>
      </c>
      <c r="D19" s="41">
        <v>2650</v>
      </c>
      <c r="E19" s="494">
        <f>IF('Załącznik Nr 2 - wydatki'!E23&gt;0,'Załącznik Nr 2 - wydatki'!E23,"")</f>
        <v>2976221</v>
      </c>
      <c r="F19" s="346">
        <f>IF('Załącznik Nr 2 - wydatki'!F23&gt;0,'Załącznik Nr 2 - wydatki'!F23,"")</f>
        <v>2955452</v>
      </c>
      <c r="G19" s="346">
        <f>IF('Załącznik Nr 2 - wydatki'!G23&gt;0,'Załącznik Nr 2 - wydatki'!G23,"")</f>
        <v>2955452</v>
      </c>
      <c r="H19" s="346">
        <f>IF('Załącznik Nr 2 - wydatki'!H23&gt;0,'Załącznik Nr 2 - wydatki'!H23,"")</f>
      </c>
      <c r="I19" s="346">
        <f>IF('Załącznik Nr 2 - wydatki'!I23&gt;0,'Załącznik Nr 2 - wydatki'!I23,"")</f>
        <v>2955452</v>
      </c>
      <c r="J19" s="346">
        <f>IF('Załącznik Nr 2 - wydatki'!J23&gt;0,'Załącznik Nr 2 - wydatki'!J23,"")</f>
      </c>
      <c r="K19" s="34">
        <f t="shared" si="1"/>
        <v>0.9930216875695723</v>
      </c>
    </row>
    <row r="20" spans="1:11" ht="24.75" customHeight="1">
      <c r="A20" s="44"/>
      <c r="B20" s="58"/>
      <c r="C20" s="56" t="s">
        <v>399</v>
      </c>
      <c r="D20" s="145">
        <v>6068</v>
      </c>
      <c r="E20" s="494">
        <f>IF('Załącznik Nr 2 - wydatki'!E25&gt;0,'Załącznik Nr 2 - wydatki'!E25,"")</f>
        <v>2699982</v>
      </c>
      <c r="F20" s="346">
        <f>IF('Załącznik Nr 2 - wydatki'!F25&gt;0,'Załącznik Nr 2 - wydatki'!F25,"")</f>
      </c>
      <c r="G20" s="346">
        <f>IF('Załącznik Nr 2 - wydatki'!G25&gt;0,'Załącznik Nr 2 - wydatki'!G25,"")</f>
      </c>
      <c r="H20" s="346">
        <f>IF('Załącznik Nr 2 - wydatki'!H25&gt;0,'Załącznik Nr 2 - wydatki'!H25,"")</f>
      </c>
      <c r="I20" s="346">
        <f>IF('Załącznik Nr 2 - wydatki'!I25&gt;0,'Załącznik Nr 2 - wydatki'!I25,"")</f>
      </c>
      <c r="J20" s="346">
        <f>IF('Załącznik Nr 2 - wydatki'!J25&gt;0,'Załącznik Nr 2 - wydatki'!J25,"")</f>
      </c>
      <c r="K20" s="34"/>
    </row>
    <row r="21" spans="1:11" ht="26.25" customHeight="1">
      <c r="A21" s="44"/>
      <c r="B21" s="58"/>
      <c r="C21" s="56" t="s">
        <v>400</v>
      </c>
      <c r="D21" s="145">
        <v>6069</v>
      </c>
      <c r="E21" s="494">
        <f>IF('Załącznik Nr 2 - wydatki'!E26&gt;0,'Załącznik Nr 2 - wydatki'!E26,"")</f>
        <v>900690</v>
      </c>
      <c r="F21" s="346">
        <f>IF('Załącznik Nr 2 - wydatki'!F26&gt;0,'Załącznik Nr 2 - wydatki'!F26,"")</f>
      </c>
      <c r="G21" s="346">
        <f>IF('Załącznik Nr 2 - wydatki'!G26&gt;0,'Załącznik Nr 2 - wydatki'!G26,"")</f>
      </c>
      <c r="H21" s="346">
        <f>IF('Załącznik Nr 2 - wydatki'!H26&gt;0,'Załącznik Nr 2 - wydatki'!H26,"")</f>
      </c>
      <c r="I21" s="346">
        <f>IF('Załącznik Nr 2 - wydatki'!I26&gt;0,'Załącznik Nr 2 - wydatki'!I26,"")</f>
      </c>
      <c r="J21" s="346">
        <f>IF('Załącznik Nr 2 - wydatki'!J26&gt;0,'Załącznik Nr 2 - wydatki'!J26,"")</f>
      </c>
      <c r="K21" s="34"/>
    </row>
    <row r="22" spans="1:11" ht="34.5" customHeight="1">
      <c r="A22" s="44"/>
      <c r="B22" s="58"/>
      <c r="C22" s="56" t="s">
        <v>3</v>
      </c>
      <c r="D22" s="145">
        <v>6210</v>
      </c>
      <c r="E22" s="508">
        <f>IF('Załącznik Nr 2 - wydatki'!E27&gt;0,'Załącznik Nr 2 - wydatki'!E27,"")</f>
        <v>8379</v>
      </c>
      <c r="F22" s="358">
        <f>IF('Załącznik Nr 2 - wydatki'!F27&gt;0,'Załącznik Nr 2 - wydatki'!F27,"")</f>
      </c>
      <c r="G22" s="358">
        <f>IF('Załącznik Nr 2 - wydatki'!G27&gt;0,'Załącznik Nr 2 - wydatki'!G27,"")</f>
      </c>
      <c r="H22" s="358">
        <f>IF('Załącznik Nr 2 - wydatki'!H27&gt;0,'Załącznik Nr 2 - wydatki'!H27,"")</f>
      </c>
      <c r="I22" s="358">
        <f>IF('Załącznik Nr 2 - wydatki'!I27&gt;0,'Załącznik Nr 2 - wydatki'!I27,"")</f>
      </c>
      <c r="J22" s="358">
        <f>IF('Załącznik Nr 2 - wydatki'!J27&gt;0,'Załącznik Nr 2 - wydatki'!J27,"")</f>
      </c>
      <c r="K22" s="34"/>
    </row>
    <row r="23" spans="1:11" ht="40.5" customHeight="1" thickBot="1">
      <c r="A23" s="44"/>
      <c r="B23" s="63"/>
      <c r="C23" s="97" t="s">
        <v>505</v>
      </c>
      <c r="D23" s="145">
        <v>6210</v>
      </c>
      <c r="E23" s="508">
        <f>IF('Załącznik Nr 2 - wydatki'!E28&gt;0,'Załącznik Nr 2 - wydatki'!E28,"")</f>
      </c>
      <c r="F23" s="358">
        <f>IF('Załącznik Nr 2 - wydatki'!F28&gt;0,'Załącznik Nr 2 - wydatki'!F28,"")</f>
        <v>230000</v>
      </c>
      <c r="G23" s="358">
        <f>IF('Załącznik Nr 2 - wydatki'!G28&gt;0,'Załącznik Nr 2 - wydatki'!G28,"")</f>
        <v>230000</v>
      </c>
      <c r="H23" s="358">
        <f>IF('Załącznik Nr 2 - wydatki'!H28&gt;0,'Załącznik Nr 2 - wydatki'!H28,"")</f>
        <v>230000</v>
      </c>
      <c r="I23" s="358">
        <f>IF('Załącznik Nr 2 - wydatki'!I28&gt;0,'Załącznik Nr 2 - wydatki'!I28,"")</f>
      </c>
      <c r="J23" s="358">
        <f>IF('Załącznik Nr 2 - wydatki'!J28&gt;0,'Załącznik Nr 2 - wydatki'!J28,"")</f>
      </c>
      <c r="K23" s="34"/>
    </row>
    <row r="24" spans="1:11" ht="17.25" customHeight="1">
      <c r="A24" s="82"/>
      <c r="B24" s="149">
        <v>60016</v>
      </c>
      <c r="C24" s="154" t="s">
        <v>107</v>
      </c>
      <c r="D24" s="158"/>
      <c r="E24" s="509">
        <f aca="true" t="shared" si="5" ref="E24:J24">SUM(E26:E55)-E30</f>
        <v>9380836</v>
      </c>
      <c r="F24" s="509">
        <f t="shared" si="5"/>
        <v>7570000</v>
      </c>
      <c r="G24" s="509">
        <f t="shared" si="5"/>
        <v>7337000</v>
      </c>
      <c r="H24" s="509">
        <f t="shared" si="5"/>
        <v>7337000</v>
      </c>
      <c r="I24" s="509">
        <f t="shared" si="5"/>
        <v>0</v>
      </c>
      <c r="J24" s="509">
        <f t="shared" si="5"/>
        <v>0</v>
      </c>
      <c r="K24" s="34">
        <f t="shared" si="1"/>
        <v>0.7821264544012921</v>
      </c>
    </row>
    <row r="25" spans="1:11" s="7" customFormat="1" ht="12.75">
      <c r="A25" s="81"/>
      <c r="B25" s="62"/>
      <c r="C25" s="97" t="s">
        <v>83</v>
      </c>
      <c r="D25" s="42">
        <v>4300</v>
      </c>
      <c r="E25" s="510">
        <f aca="true" t="shared" si="6" ref="E25:J25">SUM(E26:E29)</f>
        <v>1131100</v>
      </c>
      <c r="F25" s="510">
        <f t="shared" si="6"/>
        <v>1270000</v>
      </c>
      <c r="G25" s="510">
        <f t="shared" si="6"/>
        <v>1132000</v>
      </c>
      <c r="H25" s="510">
        <f t="shared" si="6"/>
        <v>1132000</v>
      </c>
      <c r="I25" s="510">
        <f t="shared" si="6"/>
        <v>0</v>
      </c>
      <c r="J25" s="510">
        <f t="shared" si="6"/>
        <v>0</v>
      </c>
      <c r="K25" s="34">
        <f t="shared" si="1"/>
        <v>1.0007956856157723</v>
      </c>
    </row>
    <row r="26" spans="1:11" ht="12.75">
      <c r="A26" s="44"/>
      <c r="B26" s="58"/>
      <c r="C26" s="103" t="s">
        <v>108</v>
      </c>
      <c r="D26" s="44"/>
      <c r="E26" s="346">
        <f>IF('Załącznik Nr 2 - wydatki'!E48&gt;0,'Załącznik Nr 2 - wydatki'!E48,"")</f>
        <v>631600</v>
      </c>
      <c r="F26" s="346">
        <f>IF('Załącznik Nr 2 - wydatki'!F48&gt;0,'Załącznik Nr 2 - wydatki'!F48,"")</f>
        <v>700000</v>
      </c>
      <c r="G26" s="346">
        <f>IF('Załącznik Nr 2 - wydatki'!G48&gt;0,'Załącznik Nr 2 - wydatki'!G48,"")</f>
        <v>645000</v>
      </c>
      <c r="H26" s="346">
        <f>IF('Załącznik Nr 2 - wydatki'!H48&gt;0,'Załącznik Nr 2 - wydatki'!H48,"")</f>
        <v>645000</v>
      </c>
      <c r="I26" s="346">
        <f>IF('Załącznik Nr 2 - wydatki'!I48&gt;0,'Załącznik Nr 2 - wydatki'!I48,"")</f>
      </c>
      <c r="J26" s="346">
        <f>IF('Załącznik Nr 2 - wydatki'!J48&gt;0,'Załącznik Nr 2 - wydatki'!J48,"")</f>
      </c>
      <c r="K26" s="34">
        <f t="shared" si="1"/>
        <v>1.0212159594680177</v>
      </c>
    </row>
    <row r="27" spans="1:11" ht="12.75">
      <c r="A27" s="44"/>
      <c r="B27" s="58"/>
      <c r="C27" s="101" t="s">
        <v>101</v>
      </c>
      <c r="D27" s="44"/>
      <c r="E27" s="346">
        <f>IF('Załącznik Nr 2 - wydatki'!E49&gt;0,'Załącznik Nr 2 - wydatki'!E49,"")</f>
        <v>419500</v>
      </c>
      <c r="F27" s="346">
        <f>IF('Załącznik Nr 2 - wydatki'!F49&gt;0,'Załącznik Nr 2 - wydatki'!F49,"")</f>
        <v>500000</v>
      </c>
      <c r="G27" s="346">
        <f>IF('Załącznik Nr 2 - wydatki'!G49&gt;0,'Załącznik Nr 2 - wydatki'!G49,"")</f>
        <v>427000</v>
      </c>
      <c r="H27" s="346">
        <f>IF('Załącznik Nr 2 - wydatki'!H49&gt;0,'Załącznik Nr 2 - wydatki'!H49,"")</f>
        <v>427000</v>
      </c>
      <c r="I27" s="346">
        <f>IF('Załącznik Nr 2 - wydatki'!I50&gt;0,'Załącznik Nr 2 - wydatki'!I50,"")</f>
      </c>
      <c r="J27" s="346">
        <f>IF('Załącznik Nr 2 - wydatki'!J50&gt;0,'Załącznik Nr 2 - wydatki'!J50,"")</f>
      </c>
      <c r="K27" s="34">
        <f t="shared" si="1"/>
        <v>1.0178784266984506</v>
      </c>
    </row>
    <row r="28" spans="1:11" ht="24">
      <c r="A28" s="44"/>
      <c r="B28" s="58"/>
      <c r="C28" s="235" t="s">
        <v>49</v>
      </c>
      <c r="D28" s="44"/>
      <c r="E28" s="346">
        <f>IF('Załącznik Nr 2 - wydatki'!E50&gt;0,'Załącznik Nr 2 - wydatki'!E50,"")</f>
        <v>20000</v>
      </c>
      <c r="F28" s="346">
        <f>IF('Załącznik Nr 2 - wydatki'!F50&gt;0,'Załącznik Nr 2 - wydatki'!F50,"")</f>
      </c>
      <c r="G28" s="346">
        <f>IF('Załącznik Nr 2 - wydatki'!G50&gt;0,'Załącznik Nr 2 - wydatki'!G50,"")</f>
      </c>
      <c r="H28" s="346">
        <f>IF('Załącznik Nr 2 - wydatki'!H50&gt;0,'Załącznik Nr 2 - wydatki'!H50,"")</f>
      </c>
      <c r="I28" s="346">
        <f>IF('Załącznik Nr 2 - wydatki'!I50&gt;0,'Załącznik Nr 2 - wydatki'!I50,"")</f>
      </c>
      <c r="J28" s="346">
        <f>IF('Załącznik Nr 2 - wydatki'!J50&gt;0,'Załącznik Nr 2 - wydatki'!J50,"")</f>
      </c>
      <c r="K28" s="34"/>
    </row>
    <row r="29" spans="1:11" ht="12.75">
      <c r="A29" s="44"/>
      <c r="B29" s="58"/>
      <c r="C29" s="101" t="s">
        <v>104</v>
      </c>
      <c r="D29" s="44"/>
      <c r="E29" s="346">
        <f>IF('Załącznik Nr 2 - wydatki'!E51&gt;0,'Załącznik Nr 2 - wydatki'!E51,"")</f>
        <v>60000</v>
      </c>
      <c r="F29" s="346">
        <f>IF('Załącznik Nr 2 - wydatki'!F51&gt;0,'Załącznik Nr 2 - wydatki'!F51,"")</f>
        <v>70000</v>
      </c>
      <c r="G29" s="346">
        <f>IF('Załącznik Nr 2 - wydatki'!G51&gt;0,'Załącznik Nr 2 - wydatki'!G51,"")</f>
        <v>60000</v>
      </c>
      <c r="H29" s="346">
        <f>IF('Załącznik Nr 2 - wydatki'!H51&gt;0,'Załącznik Nr 2 - wydatki'!H51,"")</f>
        <v>60000</v>
      </c>
      <c r="I29" s="346">
        <f>IF('Załącznik Nr 2 - wydatki'!I51&gt;0,'Załącznik Nr 2 - wydatki'!I51,"")</f>
      </c>
      <c r="J29" s="346">
        <f>IF('Załącznik Nr 2 - wydatki'!J51&gt;0,'Załącznik Nr 2 - wydatki'!J51,"")</f>
      </c>
      <c r="K29" s="34">
        <f t="shared" si="1"/>
        <v>1</v>
      </c>
    </row>
    <row r="30" spans="1:11" s="7" customFormat="1" ht="12.75">
      <c r="A30" s="81"/>
      <c r="B30" s="62"/>
      <c r="C30" s="97" t="s">
        <v>97</v>
      </c>
      <c r="D30" s="42">
        <v>6050</v>
      </c>
      <c r="E30" s="510">
        <f aca="true" t="shared" si="7" ref="E30:J30">SUM(E31:E51)</f>
        <v>6458116</v>
      </c>
      <c r="F30" s="510">
        <f t="shared" si="7"/>
        <v>5840000</v>
      </c>
      <c r="G30" s="510">
        <f t="shared" si="7"/>
        <v>5840000</v>
      </c>
      <c r="H30" s="510">
        <f t="shared" si="7"/>
        <v>5840000</v>
      </c>
      <c r="I30" s="510">
        <f t="shared" si="7"/>
        <v>0</v>
      </c>
      <c r="J30" s="510">
        <f t="shared" si="7"/>
        <v>0</v>
      </c>
      <c r="K30" s="34">
        <f t="shared" si="1"/>
        <v>0.9042884952825251</v>
      </c>
    </row>
    <row r="31" spans="1:11" ht="15.75" customHeight="1">
      <c r="A31" s="272"/>
      <c r="B31" s="58"/>
      <c r="C31" s="101" t="s">
        <v>435</v>
      </c>
      <c r="D31" s="44"/>
      <c r="E31" s="346">
        <f>IF('Załącznik Nr 2 - wydatki'!E53&gt;0,'Załącznik Nr 2 - wydatki'!E53,"")</f>
        <v>12066</v>
      </c>
      <c r="F31" s="346">
        <f>IF('Załącznik Nr 2 - wydatki'!F53&gt;0,'Załącznik Nr 2 - wydatki'!F53,"")</f>
        <v>800000</v>
      </c>
      <c r="G31" s="346">
        <f>IF('Załącznik Nr 2 - wydatki'!G53&gt;0,'Załącznik Nr 2 - wydatki'!G53,"")</f>
        <v>800000</v>
      </c>
      <c r="H31" s="346">
        <f>IF('Załącznik Nr 2 - wydatki'!H53&gt;0,'Załącznik Nr 2 - wydatki'!H53,"")</f>
        <v>800000</v>
      </c>
      <c r="I31" s="346">
        <f>IF('Załącznik Nr 2 - wydatki'!I53&gt;0,'Załącznik Nr 2 - wydatki'!I53,"")</f>
      </c>
      <c r="J31" s="346">
        <f>IF('Załącznik Nr 2 - wydatki'!J53&gt;0,'Załącznik Nr 2 - wydatki'!J53,"")</f>
      </c>
      <c r="K31" s="34">
        <f t="shared" si="1"/>
        <v>66.30200563567048</v>
      </c>
    </row>
    <row r="32" spans="1:11" ht="24.75" customHeight="1">
      <c r="A32" s="272"/>
      <c r="B32" s="58"/>
      <c r="C32" s="104" t="s">
        <v>22</v>
      </c>
      <c r="D32" s="44"/>
      <c r="E32" s="346">
        <f>IF('Załącznik Nr 2 - wydatki'!E54&gt;0,'Załącznik Nr 2 - wydatki'!E54,"")</f>
        <v>348027</v>
      </c>
      <c r="F32" s="346">
        <f>IF('Załącznik Nr 2 - wydatki'!F54&gt;0,'Załącznik Nr 2 - wydatki'!F54,"")</f>
        <v>450000</v>
      </c>
      <c r="G32" s="346">
        <f>IF('Załącznik Nr 2 - wydatki'!G54&gt;0,'Załącznik Nr 2 - wydatki'!G54,"")</f>
        <v>450000</v>
      </c>
      <c r="H32" s="346">
        <f>IF('Załącznik Nr 2 - wydatki'!H54&gt;0,'Załącznik Nr 2 - wydatki'!H54,"")</f>
        <v>450000</v>
      </c>
      <c r="I32" s="346">
        <f>IF('Załącznik Nr 2 - wydatki'!I54&gt;0,'Załącznik Nr 2 - wydatki'!I54,"")</f>
      </c>
      <c r="J32" s="346">
        <f>IF('Załącznik Nr 2 - wydatki'!J54&gt;0,'Załącznik Nr 2 - wydatki'!J54,"")</f>
      </c>
      <c r="K32" s="34">
        <f t="shared" si="1"/>
        <v>1.2930031290675723</v>
      </c>
    </row>
    <row r="33" spans="1:11" ht="12.75" customHeight="1">
      <c r="A33" s="272"/>
      <c r="B33" s="58"/>
      <c r="C33" s="104" t="s">
        <v>466</v>
      </c>
      <c r="D33" s="42">
        <v>6050</v>
      </c>
      <c r="E33" s="346">
        <f>IF('Załącznik Nr 2 - wydatki'!E55&gt;0,'Załącznik Nr 2 - wydatki'!E55,"")</f>
      </c>
      <c r="F33" s="346">
        <f>IF('Załącznik Nr 2 - wydatki'!F55&gt;0,'Załącznik Nr 2 - wydatki'!F55,"")</f>
        <v>250000</v>
      </c>
      <c r="G33" s="346">
        <f>IF('Załącznik Nr 2 - wydatki'!G55&gt;0,'Załącznik Nr 2 - wydatki'!G55,"")</f>
        <v>250000</v>
      </c>
      <c r="H33" s="346">
        <f>IF('Załącznik Nr 2 - wydatki'!H55&gt;0,'Załącznik Nr 2 - wydatki'!H55,"")</f>
        <v>250000</v>
      </c>
      <c r="I33" s="346">
        <f>IF('Załącznik Nr 2 - wydatki'!I55&gt;0,'Załącznik Nr 2 - wydatki'!I55,"")</f>
      </c>
      <c r="J33" s="346">
        <f>IF('Załącznik Nr 2 - wydatki'!J55&gt;0,'Załącznik Nr 2 - wydatki'!J55,"")</f>
      </c>
      <c r="K33" s="34"/>
    </row>
    <row r="34" spans="1:11" ht="15.75" customHeight="1">
      <c r="A34" s="272"/>
      <c r="B34" s="58"/>
      <c r="C34" s="104" t="s">
        <v>130</v>
      </c>
      <c r="D34" s="42">
        <v>6050</v>
      </c>
      <c r="E34" s="346">
        <f>IF('Załącznik Nr 2 - wydatki'!E56&gt;0,'Załącznik Nr 2 - wydatki'!E56,"")</f>
        <v>310814</v>
      </c>
      <c r="F34" s="346">
        <f>IF('Załącznik Nr 2 - wydatki'!F56&gt;0,'Załącznik Nr 2 - wydatki'!F56,"")</f>
      </c>
      <c r="G34" s="346">
        <f>IF('Załącznik Nr 2 - wydatki'!G56&gt;0,'Załącznik Nr 2 - wydatki'!G56,"")</f>
      </c>
      <c r="H34" s="346">
        <f>IF('Załącznik Nr 2 - wydatki'!H56&gt;0,'Załącznik Nr 2 - wydatki'!H56,"")</f>
      </c>
      <c r="I34" s="346">
        <f>IF('Załącznik Nr 2 - wydatki'!I56&gt;0,'Załącznik Nr 2 - wydatki'!I56,"")</f>
      </c>
      <c r="J34" s="346">
        <f>IF('Załącznik Nr 2 - wydatki'!J56&gt;0,'Załącznik Nr 2 - wydatki'!J56,"")</f>
      </c>
      <c r="K34" s="34"/>
    </row>
    <row r="35" spans="1:11" ht="15.75" customHeight="1">
      <c r="A35" s="272"/>
      <c r="B35" s="58"/>
      <c r="C35" s="104" t="s">
        <v>465</v>
      </c>
      <c r="D35" s="42">
        <v>6050</v>
      </c>
      <c r="E35" s="346">
        <f>IF('Załącznik Nr 2 - wydatki'!E57&gt;0,'Załącznik Nr 2 - wydatki'!E57,"")</f>
      </c>
      <c r="F35" s="346">
        <f>IF('Załącznik Nr 2 - wydatki'!F57&gt;0,'Załącznik Nr 2 - wydatki'!F57,"")</f>
        <v>320000</v>
      </c>
      <c r="G35" s="346">
        <f>IF('Załącznik Nr 2 - wydatki'!G57&gt;0,'Załącznik Nr 2 - wydatki'!G57,"")</f>
        <v>320000</v>
      </c>
      <c r="H35" s="346">
        <f>IF('Załącznik Nr 2 - wydatki'!H57&gt;0,'Załącznik Nr 2 - wydatki'!H57,"")</f>
        <v>320000</v>
      </c>
      <c r="I35" s="346">
        <f>IF('Załącznik Nr 2 - wydatki'!I57&gt;0,'Załącznik Nr 2 - wydatki'!I57,"")</f>
      </c>
      <c r="J35" s="346">
        <f>IF('Załącznik Nr 2 - wydatki'!J57&gt;0,'Załącznik Nr 2 - wydatki'!J57,"")</f>
      </c>
      <c r="K35" s="34"/>
    </row>
    <row r="36" spans="1:11" ht="15.75" customHeight="1">
      <c r="A36" s="272"/>
      <c r="B36" s="58"/>
      <c r="C36" s="104" t="s">
        <v>131</v>
      </c>
      <c r="D36" s="42">
        <v>6050</v>
      </c>
      <c r="E36" s="346">
        <f>IF('Załącznik Nr 2 - wydatki'!E58&gt;0,'Załącznik Nr 2 - wydatki'!E58,"")</f>
        <v>17238</v>
      </c>
      <c r="F36" s="346">
        <f>IF('Załącznik Nr 2 - wydatki'!F58&gt;0,'Załącznik Nr 2 - wydatki'!F58,"")</f>
      </c>
      <c r="G36" s="346">
        <f>IF('Załącznik Nr 2 - wydatki'!G58&gt;0,'Załącznik Nr 2 - wydatki'!G58,"")</f>
      </c>
      <c r="H36" s="346">
        <f>IF('Załącznik Nr 2 - wydatki'!H58&gt;0,'Załącznik Nr 2 - wydatki'!H58,"")</f>
      </c>
      <c r="I36" s="346">
        <f>IF('Załącznik Nr 2 - wydatki'!I58&gt;0,'Załącznik Nr 2 - wydatki'!I58,"")</f>
      </c>
      <c r="J36" s="346">
        <f>IF('Załącznik Nr 2 - wydatki'!J58&gt;0,'Załącznik Nr 2 - wydatki'!J58,"")</f>
      </c>
      <c r="K36" s="34"/>
    </row>
    <row r="37" spans="1:11" ht="15.75" customHeight="1">
      <c r="A37" s="272"/>
      <c r="B37" s="58"/>
      <c r="C37" s="104" t="s">
        <v>467</v>
      </c>
      <c r="D37" s="42">
        <v>6050</v>
      </c>
      <c r="E37" s="346">
        <f>IF('Załącznik Nr 2 - wydatki'!E59&gt;0,'Załącznik Nr 2 - wydatki'!E59,"")</f>
      </c>
      <c r="F37" s="346">
        <f>IF('Załącznik Nr 2 - wydatki'!F59&gt;0,'Załącznik Nr 2 - wydatki'!F59,"")</f>
        <v>230000</v>
      </c>
      <c r="G37" s="346">
        <f>IF('Załącznik Nr 2 - wydatki'!G59&gt;0,'Załącznik Nr 2 - wydatki'!G59,"")</f>
        <v>230000</v>
      </c>
      <c r="H37" s="346">
        <f>IF('Załącznik Nr 2 - wydatki'!H59&gt;0,'Załącznik Nr 2 - wydatki'!H59,"")</f>
        <v>230000</v>
      </c>
      <c r="I37" s="346">
        <f>IF('Załącznik Nr 2 - wydatki'!I59&gt;0,'Załącznik Nr 2 - wydatki'!I59,"")</f>
      </c>
      <c r="J37" s="346">
        <f>IF('Załącznik Nr 2 - wydatki'!J59&gt;0,'Załącznik Nr 2 - wydatki'!J59,"")</f>
      </c>
      <c r="K37" s="34"/>
    </row>
    <row r="38" spans="1:11" ht="15.75" customHeight="1">
      <c r="A38" s="272"/>
      <c r="B38" s="58"/>
      <c r="C38" s="104" t="s">
        <v>132</v>
      </c>
      <c r="D38" s="42">
        <v>6050</v>
      </c>
      <c r="E38" s="346">
        <f>IF('Załącznik Nr 2 - wydatki'!E60&gt;0,'Załącznik Nr 2 - wydatki'!E60,"")</f>
        <v>2793050</v>
      </c>
      <c r="F38" s="346">
        <f>IF('Załącznik Nr 2 - wydatki'!F60&gt;0,'Załącznik Nr 2 - wydatki'!F60,"")</f>
        <v>1870000</v>
      </c>
      <c r="G38" s="346">
        <f>IF('Załącznik Nr 2 - wydatki'!G60&gt;0,'Załącznik Nr 2 - wydatki'!G60,"")</f>
        <v>1870000</v>
      </c>
      <c r="H38" s="346">
        <f>IF('Załącznik Nr 2 - wydatki'!H60&gt;0,'Załącznik Nr 2 - wydatki'!H60,"")</f>
        <v>1870000</v>
      </c>
      <c r="I38" s="346">
        <f>IF('Załącznik Nr 2 - wydatki'!I60&gt;0,'Załącznik Nr 2 - wydatki'!I60,"")</f>
      </c>
      <c r="J38" s="346">
        <f>IF('Załącznik Nr 2 - wydatki'!J60&gt;0,'Załącznik Nr 2 - wydatki'!J60,"")</f>
      </c>
      <c r="K38" s="34">
        <f t="shared" si="1"/>
        <v>0.6695189846225452</v>
      </c>
    </row>
    <row r="39" spans="1:11" ht="15.75" customHeight="1">
      <c r="A39" s="272"/>
      <c r="B39" s="58"/>
      <c r="C39" s="97" t="s">
        <v>374</v>
      </c>
      <c r="D39" s="42"/>
      <c r="E39" s="346">
        <f>IF('Załącznik Nr 2 - wydatki'!E61&gt;0,'Załącznik Nr 2 - wydatki'!E61,"")</f>
        <v>379950</v>
      </c>
      <c r="F39" s="346">
        <f>IF('Załącznik Nr 2 - wydatki'!F61&gt;0,'Załącznik Nr 2 - wydatki'!F61,"")</f>
      </c>
      <c r="G39" s="346">
        <f>IF('Załącznik Nr 2 - wydatki'!G61&gt;0,'Załącznik Nr 2 - wydatki'!G61,"")</f>
      </c>
      <c r="H39" s="346">
        <f>IF('Załącznik Nr 2 - wydatki'!H61&gt;0,'Załącznik Nr 2 - wydatki'!H61,"")</f>
      </c>
      <c r="I39" s="346">
        <f>IF('Załącznik Nr 2 - wydatki'!I61&gt;0,'Załącznik Nr 2 - wydatki'!I61,"")</f>
      </c>
      <c r="J39" s="346">
        <f>IF('Załącznik Nr 2 - wydatki'!J61&gt;0,'Załącznik Nr 2 - wydatki'!J61,"")</f>
      </c>
      <c r="K39" s="34"/>
    </row>
    <row r="40" spans="1:11" ht="15.75" customHeight="1">
      <c r="A40" s="272"/>
      <c r="B40" s="58"/>
      <c r="C40" s="97" t="s">
        <v>375</v>
      </c>
      <c r="D40" s="145"/>
      <c r="E40" s="346">
        <f>IF('Załącznik Nr 2 - wydatki'!E62&gt;0,'Załącznik Nr 2 - wydatki'!E62,"")</f>
      </c>
      <c r="F40" s="346">
        <f>IF('Załącznik Nr 2 - wydatki'!F62&gt;0,'Załącznik Nr 2 - wydatki'!F62,"")</f>
        <v>600000</v>
      </c>
      <c r="G40" s="346">
        <f>IF('Załącznik Nr 2 - wydatki'!G62&gt;0,'Załącznik Nr 2 - wydatki'!G62,"")</f>
        <v>600000</v>
      </c>
      <c r="H40" s="346">
        <f>IF('Załącznik Nr 2 - wydatki'!H62&gt;0,'Załącznik Nr 2 - wydatki'!H62,"")</f>
        <v>600000</v>
      </c>
      <c r="I40" s="346">
        <f>IF('Załącznik Nr 2 - wydatki'!I62&gt;0,'Załącznik Nr 2 - wydatki'!I62,"")</f>
      </c>
      <c r="J40" s="346">
        <f>IF('Załącznik Nr 2 - wydatki'!J62&gt;0,'Załącznik Nr 2 - wydatki'!J62,"")</f>
      </c>
      <c r="K40" s="34"/>
    </row>
    <row r="41" spans="1:11" ht="15.75" customHeight="1">
      <c r="A41" s="272"/>
      <c r="B41" s="58"/>
      <c r="C41" s="97" t="s">
        <v>376</v>
      </c>
      <c r="D41" s="145"/>
      <c r="E41" s="346">
        <f>IF('Załącznik Nr 2 - wydatki'!E63&gt;0,'Załącznik Nr 2 - wydatki'!E63,"")</f>
        <v>391340</v>
      </c>
      <c r="F41" s="346">
        <f>IF('Załącznik Nr 2 - wydatki'!F63&gt;0,'Załącznik Nr 2 - wydatki'!F63,"")</f>
      </c>
      <c r="G41" s="346">
        <f>IF('Załącznik Nr 2 - wydatki'!G63&gt;0,'Załącznik Nr 2 - wydatki'!G63,"")</f>
      </c>
      <c r="H41" s="346">
        <f>IF('Załącznik Nr 2 - wydatki'!H63&gt;0,'Załącznik Nr 2 - wydatki'!H63,"")</f>
      </c>
      <c r="I41" s="346">
        <f>IF('Załącznik Nr 2 - wydatki'!I63&gt;0,'Załącznik Nr 2 - wydatki'!I63,"")</f>
      </c>
      <c r="J41" s="346">
        <f>IF('Załącznik Nr 2 - wydatki'!J63&gt;0,'Załącznik Nr 2 - wydatki'!J63,"")</f>
      </c>
      <c r="K41" s="34"/>
    </row>
    <row r="42" spans="1:11" ht="15.75" customHeight="1">
      <c r="A42" s="272"/>
      <c r="B42" s="58"/>
      <c r="C42" s="97" t="s">
        <v>252</v>
      </c>
      <c r="D42" s="145"/>
      <c r="E42" s="346">
        <f>IF('Załącznik Nr 2 - wydatki'!E64&gt;0,'Załącznik Nr 2 - wydatki'!E64,"")</f>
        <v>160000</v>
      </c>
      <c r="F42" s="346">
        <f>IF('Załącznik Nr 2 - wydatki'!F64&gt;0,'Załącznik Nr 2 - wydatki'!F64,"")</f>
      </c>
      <c r="G42" s="346">
        <f>IF('Załącznik Nr 2 - wydatki'!G64&gt;0,'Załącznik Nr 2 - wydatki'!G64,"")</f>
      </c>
      <c r="H42" s="346">
        <f>IF('Załącznik Nr 2 - wydatki'!H64&gt;0,'Załącznik Nr 2 - wydatki'!H64,"")</f>
      </c>
      <c r="I42" s="346">
        <f>IF('Załącznik Nr 2 - wydatki'!I64&gt;0,'Załącznik Nr 2 - wydatki'!I64,"")</f>
      </c>
      <c r="J42" s="346">
        <f>IF('Załącznik Nr 2 - wydatki'!J64&gt;0,'Załącznik Nr 2 - wydatki'!J64,"")</f>
      </c>
      <c r="K42" s="34"/>
    </row>
    <row r="43" spans="1:11" ht="15.75" customHeight="1">
      <c r="A43" s="272"/>
      <c r="B43" s="58"/>
      <c r="C43" s="97" t="s">
        <v>377</v>
      </c>
      <c r="D43" s="145"/>
      <c r="E43" s="346">
        <f>IF('Załącznik Nr 2 - wydatki'!E65&gt;0,'Załącznik Nr 2 - wydatki'!E65,"")</f>
        <v>280200</v>
      </c>
      <c r="F43" s="346">
        <f>IF('Załącznik Nr 2 - wydatki'!F65&gt;0,'Załącznik Nr 2 - wydatki'!F65,"")</f>
      </c>
      <c r="G43" s="346">
        <f>IF('Załącznik Nr 2 - wydatki'!G65&gt;0,'Załącznik Nr 2 - wydatki'!G65,"")</f>
      </c>
      <c r="H43" s="346">
        <f>IF('Załącznik Nr 2 - wydatki'!H65&gt;0,'Załącznik Nr 2 - wydatki'!H65,"")</f>
      </c>
      <c r="I43" s="346">
        <f>IF('Załącznik Nr 2 - wydatki'!I65&gt;0,'Załącznik Nr 2 - wydatki'!I65,"")</f>
      </c>
      <c r="J43" s="346">
        <f>IF('Załącznik Nr 2 - wydatki'!J65&gt;0,'Załącznik Nr 2 - wydatki'!J65,"")</f>
      </c>
      <c r="K43" s="34"/>
    </row>
    <row r="44" spans="1:11" ht="15.75" customHeight="1">
      <c r="A44" s="272"/>
      <c r="B44" s="58"/>
      <c r="C44" s="97" t="s">
        <v>378</v>
      </c>
      <c r="D44" s="145"/>
      <c r="E44" s="346">
        <f>IF('Załącznik Nr 2 - wydatki'!E66&gt;0,'Załącznik Nr 2 - wydatki'!E66,"")</f>
        <v>300000</v>
      </c>
      <c r="F44" s="346">
        <f>IF('Załącznik Nr 2 - wydatki'!F66&gt;0,'Załącznik Nr 2 - wydatki'!F66,"")</f>
      </c>
      <c r="G44" s="346">
        <f>IF('Załącznik Nr 2 - wydatki'!G66&gt;0,'Załącznik Nr 2 - wydatki'!G66,"")</f>
      </c>
      <c r="H44" s="346">
        <f>IF('Załącznik Nr 2 - wydatki'!H66&gt;0,'Załącznik Nr 2 - wydatki'!H66,"")</f>
      </c>
      <c r="I44" s="346">
        <f>IF('Załącznik Nr 2 - wydatki'!I66&gt;0,'Załącznik Nr 2 - wydatki'!I66,"")</f>
      </c>
      <c r="J44" s="346">
        <f>IF('Załącznik Nr 2 - wydatki'!J66&gt;0,'Załącznik Nr 2 - wydatki'!J66,"")</f>
      </c>
      <c r="K44" s="34"/>
    </row>
    <row r="45" spans="1:11" ht="15.75" customHeight="1">
      <c r="A45" s="272"/>
      <c r="B45" s="58"/>
      <c r="C45" s="97" t="s">
        <v>290</v>
      </c>
      <c r="D45" s="145"/>
      <c r="E45" s="346">
        <f>IF('Załącznik Nr 2 - wydatki'!E67&gt;0,'Załącznik Nr 2 - wydatki'!E67,"")</f>
        <v>500000</v>
      </c>
      <c r="F45" s="346">
        <f>IF('Załącznik Nr 2 - wydatki'!F67&gt;0,'Załącznik Nr 2 - wydatki'!F67,"")</f>
        <v>500000</v>
      </c>
      <c r="G45" s="346">
        <f>IF('Załącznik Nr 2 - wydatki'!G67&gt;0,'Załącznik Nr 2 - wydatki'!G67,"")</f>
        <v>500000</v>
      </c>
      <c r="H45" s="346">
        <f>IF('Załącznik Nr 2 - wydatki'!H67&gt;0,'Załącznik Nr 2 - wydatki'!H67,"")</f>
        <v>500000</v>
      </c>
      <c r="I45" s="346">
        <f>IF('Załącznik Nr 2 - wydatki'!I67&gt;0,'Załącznik Nr 2 - wydatki'!I67,"")</f>
      </c>
      <c r="J45" s="346">
        <f>IF('Załącznik Nr 2 - wydatki'!J67&gt;0,'Załącznik Nr 2 - wydatki'!J67,"")</f>
      </c>
      <c r="K45" s="34">
        <f t="shared" si="1"/>
        <v>1</v>
      </c>
    </row>
    <row r="46" spans="1:11" ht="15.75" customHeight="1">
      <c r="A46" s="272"/>
      <c r="B46" s="58"/>
      <c r="C46" s="97" t="s">
        <v>480</v>
      </c>
      <c r="D46" s="145"/>
      <c r="E46" s="346">
        <f>IF('Załącznik Nr 2 - wydatki'!E68&gt;0,'Załącznik Nr 2 - wydatki'!E68,"")</f>
      </c>
      <c r="F46" s="346">
        <f>IF('Załącznik Nr 2 - wydatki'!F68&gt;0,'Załącznik Nr 2 - wydatki'!F68,"")</f>
        <v>90000</v>
      </c>
      <c r="G46" s="346">
        <f>IF('Załącznik Nr 2 - wydatki'!G68&gt;0,'Załącznik Nr 2 - wydatki'!G68,"")</f>
        <v>90000</v>
      </c>
      <c r="H46" s="346">
        <f>IF('Załącznik Nr 2 - wydatki'!H68&gt;0,'Załącznik Nr 2 - wydatki'!H68,"")</f>
        <v>90000</v>
      </c>
      <c r="I46" s="346">
        <f>IF('Załącznik Nr 2 - wydatki'!I68&gt;0,'Załącznik Nr 2 - wydatki'!I68,"")</f>
      </c>
      <c r="J46" s="346">
        <f>IF('Załącznik Nr 2 - wydatki'!J68&gt;0,'Załącznik Nr 2 - wydatki'!J68,"")</f>
      </c>
      <c r="K46" s="34"/>
    </row>
    <row r="47" spans="1:11" ht="15.75" customHeight="1">
      <c r="A47" s="272"/>
      <c r="B47" s="58"/>
      <c r="C47" s="97" t="s">
        <v>319</v>
      </c>
      <c r="D47" s="145"/>
      <c r="E47" s="346">
        <f>IF('Załącznik Nr 2 - wydatki'!E69&gt;0,'Załącznik Nr 2 - wydatki'!E69,"")</f>
        <v>384000</v>
      </c>
      <c r="F47" s="346">
        <f>IF('Załącznik Nr 2 - wydatki'!F69&gt;0,'Załącznik Nr 2 - wydatki'!F69,"")</f>
      </c>
      <c r="G47" s="346">
        <f>IF('Załącznik Nr 2 - wydatki'!G69&gt;0,'Załącznik Nr 2 - wydatki'!G69,"")</f>
      </c>
      <c r="H47" s="346">
        <f>IF('Załącznik Nr 2 - wydatki'!H69&gt;0,'Załącznik Nr 2 - wydatki'!H69,"")</f>
      </c>
      <c r="I47" s="346">
        <f>IF('Załącznik Nr 2 - wydatki'!I69&gt;0,'Załącznik Nr 2 - wydatki'!I69,"")</f>
      </c>
      <c r="J47" s="346">
        <f>IF('Załącznik Nr 2 - wydatki'!J69&gt;0,'Załącznik Nr 2 - wydatki'!J69,"")</f>
      </c>
      <c r="K47" s="34"/>
    </row>
    <row r="48" spans="1:11" ht="15.75" customHeight="1">
      <c r="A48" s="272"/>
      <c r="B48" s="58"/>
      <c r="C48" s="97" t="s">
        <v>407</v>
      </c>
      <c r="D48" s="145"/>
      <c r="E48" s="346">
        <f>IF('Załącznik Nr 2 - wydatki'!E70&gt;0,'Załącznik Nr 2 - wydatki'!E70,"")</f>
        <v>581431</v>
      </c>
      <c r="F48" s="346">
        <f>IF('Załącznik Nr 2 - wydatki'!F70&gt;0,'Załącznik Nr 2 - wydatki'!F70,"")</f>
      </c>
      <c r="G48" s="346">
        <f>IF('Załącznik Nr 2 - wydatki'!G70&gt;0,'Załącznik Nr 2 - wydatki'!G70,"")</f>
      </c>
      <c r="H48" s="346">
        <f>IF('Załącznik Nr 2 - wydatki'!H70&gt;0,'Załącznik Nr 2 - wydatki'!H70,"")</f>
      </c>
      <c r="I48" s="346">
        <f>IF('Załącznik Nr 2 - wydatki'!I70&gt;0,'Załącznik Nr 2 - wydatki'!I70,"")</f>
      </c>
      <c r="J48" s="346">
        <f>IF('Załącznik Nr 2 - wydatki'!J70&gt;0,'Załącznik Nr 2 - wydatki'!J70,"")</f>
      </c>
      <c r="K48" s="34"/>
    </row>
    <row r="49" spans="1:11" ht="15.75" customHeight="1">
      <c r="A49" s="272"/>
      <c r="B49" s="58"/>
      <c r="C49" s="97" t="s">
        <v>468</v>
      </c>
      <c r="D49" s="145"/>
      <c r="E49" s="346">
        <f>IF('Załącznik Nr 2 - wydatki'!E71&gt;0,'Załącznik Nr 2 - wydatki'!E71,"")</f>
      </c>
      <c r="F49" s="346">
        <f>IF('Załącznik Nr 2 - wydatki'!F71&gt;0,'Załącznik Nr 2 - wydatki'!F71,"")</f>
        <v>280000</v>
      </c>
      <c r="G49" s="346">
        <f>IF('Załącznik Nr 2 - wydatki'!G71&gt;0,'Załącznik Nr 2 - wydatki'!G71,"")</f>
        <v>280000</v>
      </c>
      <c r="H49" s="346">
        <f>IF('Załącznik Nr 2 - wydatki'!H71&gt;0,'Załącznik Nr 2 - wydatki'!H71,"")</f>
        <v>280000</v>
      </c>
      <c r="I49" s="346">
        <f>IF('Załącznik Nr 2 - wydatki'!I71&gt;0,'Załącznik Nr 2 - wydatki'!I71,"")</f>
      </c>
      <c r="J49" s="346">
        <f>IF('Załącznik Nr 2 - wydatki'!J71&gt;0,'Załącznik Nr 2 - wydatki'!J71,"")</f>
      </c>
      <c r="K49" s="34"/>
    </row>
    <row r="50" spans="1:11" ht="30" customHeight="1">
      <c r="A50" s="272"/>
      <c r="B50" s="58"/>
      <c r="C50" s="97" t="s">
        <v>477</v>
      </c>
      <c r="D50" s="145"/>
      <c r="E50" s="346">
        <f>IF('Załącznik Nr 2 - wydatki'!E72&gt;0,'Załącznik Nr 2 - wydatki'!E72,"")</f>
      </c>
      <c r="F50" s="346">
        <f>IF('Załącznik Nr 2 - wydatki'!F72&gt;0,'Załącznik Nr 2 - wydatki'!F72,"")</f>
        <v>150000</v>
      </c>
      <c r="G50" s="346">
        <f>IF('Załącznik Nr 2 - wydatki'!G72&gt;0,'Załącznik Nr 2 - wydatki'!G72,"")</f>
        <v>150000</v>
      </c>
      <c r="H50" s="346">
        <f>IF('Załącznik Nr 2 - wydatki'!H72&gt;0,'Załącznik Nr 2 - wydatki'!H72,"")</f>
        <v>150000</v>
      </c>
      <c r="I50" s="346">
        <f>IF('Załącznik Nr 2 - wydatki'!I72&gt;0,'Załącznik Nr 2 - wydatki'!I72,"")</f>
      </c>
      <c r="J50" s="346">
        <f>IF('Załącznik Nr 2 - wydatki'!J72&gt;0,'Załącznik Nr 2 - wydatki'!J72,"")</f>
      </c>
      <c r="K50" s="34"/>
    </row>
    <row r="51" spans="1:11" ht="25.5" customHeight="1">
      <c r="A51" s="272"/>
      <c r="B51" s="58"/>
      <c r="C51" s="97" t="s">
        <v>479</v>
      </c>
      <c r="D51" s="145"/>
      <c r="E51" s="346">
        <f>IF('Załącznik Nr 2 - wydatki'!E73&gt;0,'Załącznik Nr 2 - wydatki'!E73,"")</f>
      </c>
      <c r="F51" s="346">
        <f>IF('Załącznik Nr 2 - wydatki'!F73&gt;0,'Załącznik Nr 2 - wydatki'!F73,"")</f>
        <v>300000</v>
      </c>
      <c r="G51" s="346">
        <f>IF('Załącznik Nr 2 - wydatki'!G73&gt;0,'Załącznik Nr 2 - wydatki'!G73,"")</f>
        <v>300000</v>
      </c>
      <c r="H51" s="346">
        <f>IF('Załącznik Nr 2 - wydatki'!H73&gt;0,'Załącznik Nr 2 - wydatki'!H73,"")</f>
        <v>300000</v>
      </c>
      <c r="I51" s="346">
        <f>IF('Załącznik Nr 2 - wydatki'!I73&gt;0,'Załącznik Nr 2 - wydatki'!I73,"")</f>
      </c>
      <c r="J51" s="346">
        <f>IF('Załącznik Nr 2 - wydatki'!J73&gt;0,'Załącznik Nr 2 - wydatki'!J73,"")</f>
      </c>
      <c r="K51" s="34"/>
    </row>
    <row r="52" spans="1:11" ht="24" customHeight="1">
      <c r="A52" s="272"/>
      <c r="B52" s="58"/>
      <c r="C52" s="274" t="s">
        <v>133</v>
      </c>
      <c r="D52" s="44">
        <v>6058</v>
      </c>
      <c r="E52" s="346">
        <f>IF('Załącznik Nr 2 - wydatki'!E75&gt;0,'Załącznik Nr 2 - wydatki'!E75,"")</f>
        <v>756724</v>
      </c>
      <c r="F52" s="346">
        <f>IF('Załącznik Nr 2 - wydatki'!F75&gt;0,'Załącznik Nr 2 - wydatki'!F75,"")</f>
      </c>
      <c r="G52" s="346">
        <f>IF('Załącznik Nr 2 - wydatki'!G75&gt;0,'Załącznik Nr 2 - wydatki'!G75,"")</f>
      </c>
      <c r="H52" s="346">
        <f>IF('Załącznik Nr 2 - wydatki'!H75&gt;0,'Załącznik Nr 2 - wydatki'!H75,"")</f>
      </c>
      <c r="I52" s="346">
        <f>IF('Załącznik Nr 2 - wydatki'!I75&gt;0,'Załącznik Nr 2 - wydatki'!I75,"")</f>
      </c>
      <c r="J52" s="346">
        <f>IF('Załącznik Nr 2 - wydatki'!J75&gt;0,'Załącznik Nr 2 - wydatki'!J75,"")</f>
      </c>
      <c r="K52" s="34"/>
    </row>
    <row r="53" spans="1:11" ht="25.5" customHeight="1">
      <c r="A53" s="272"/>
      <c r="B53" s="58"/>
      <c r="C53" s="274" t="s">
        <v>133</v>
      </c>
      <c r="D53" s="44">
        <v>6059</v>
      </c>
      <c r="E53" s="346">
        <f>IF('Załącznik Nr 2 - wydatki'!E76&gt;0,'Załącznik Nr 2 - wydatki'!E76,"")</f>
        <v>659896</v>
      </c>
      <c r="F53" s="346">
        <f>IF('Załącznik Nr 2 - wydatki'!F76&gt;0,'Załącznik Nr 2 - wydatki'!F76,"")</f>
      </c>
      <c r="G53" s="346">
        <f>IF('Załącznik Nr 2 - wydatki'!G76&gt;0,'Załącznik Nr 2 - wydatki'!G76,"")</f>
      </c>
      <c r="H53" s="346">
        <f>IF('Załącznik Nr 2 - wydatki'!H76&gt;0,'Załącznik Nr 2 - wydatki'!H76,"")</f>
      </c>
      <c r="I53" s="346">
        <f>IF('Załącznik Nr 2 - wydatki'!I76&gt;0,'Załącznik Nr 2 - wydatki'!I76,"")</f>
      </c>
      <c r="J53" s="346">
        <f>IF('Załącznik Nr 2 - wydatki'!J76&gt;0,'Załącznik Nr 2 - wydatki'!J76,"")</f>
      </c>
      <c r="K53" s="34"/>
    </row>
    <row r="54" spans="1:11" ht="14.25" customHeight="1">
      <c r="A54" s="272"/>
      <c r="B54" s="58"/>
      <c r="C54" s="106" t="s">
        <v>82</v>
      </c>
      <c r="D54" s="207">
        <v>4270</v>
      </c>
      <c r="E54" s="346">
        <f>IF('Załącznik Nr 2 - wydatki'!E77&gt;0,'Załącznik Nr 2 - wydatki'!E77,"")</f>
        <v>300000</v>
      </c>
      <c r="F54" s="346">
        <f>IF('Załącznik Nr 2 - wydatki'!F77&gt;0,'Załącznik Nr 2 - wydatki'!F77,"")</f>
        <v>400000</v>
      </c>
      <c r="G54" s="346">
        <f>IF('Załącznik Nr 2 - wydatki'!G77&gt;0,'Załącznik Nr 2 - wydatki'!G77,"")</f>
        <v>305000</v>
      </c>
      <c r="H54" s="346">
        <f>IF('Załącznik Nr 2 - wydatki'!H77&gt;0,'Załącznik Nr 2 - wydatki'!H77,"")</f>
        <v>305000</v>
      </c>
      <c r="I54" s="346">
        <f>IF('Załącznik Nr 2 - wydatki'!I77&gt;0,'Załącznik Nr 2 - wydatki'!I77,"")</f>
      </c>
      <c r="J54" s="346">
        <f>IF('Załącznik Nr 2 - wydatki'!J77&gt;0,'Załącznik Nr 2 - wydatki'!J77,"")</f>
      </c>
      <c r="K54" s="34">
        <f t="shared" si="1"/>
        <v>1.0166666666666666</v>
      </c>
    </row>
    <row r="55" spans="1:11" ht="23.25" customHeight="1">
      <c r="A55" s="44"/>
      <c r="B55" s="61"/>
      <c r="C55" s="97" t="s">
        <v>235</v>
      </c>
      <c r="D55" s="41">
        <v>4430</v>
      </c>
      <c r="E55" s="346">
        <f>IF('Załącznik Nr 2 - wydatki'!E78&gt;0,'Załącznik Nr 2 - wydatki'!E78,"")</f>
        <v>75000</v>
      </c>
      <c r="F55" s="346">
        <f>IF('Załącznik Nr 2 - wydatki'!F78&gt;0,'Załącznik Nr 2 - wydatki'!F78,"")</f>
        <v>60000</v>
      </c>
      <c r="G55" s="346">
        <f>IF('Załącznik Nr 2 - wydatki'!G78&gt;0,'Załącznik Nr 2 - wydatki'!G78,"")</f>
        <v>60000</v>
      </c>
      <c r="H55" s="346">
        <f>IF('Załącznik Nr 2 - wydatki'!H78&gt;0,'Załącznik Nr 2 - wydatki'!H78,"")</f>
        <v>60000</v>
      </c>
      <c r="I55" s="346">
        <f>IF('Załącznik Nr 2 - wydatki'!I78&gt;0,'Załącznik Nr 2 - wydatki'!I78,"")</f>
      </c>
      <c r="J55" s="346">
        <f>IF('Załącznik Nr 2 - wydatki'!J78&gt;0,'Załącznik Nr 2 - wydatki'!J78,"")</f>
      </c>
      <c r="K55" s="34">
        <f t="shared" si="1"/>
        <v>0.8</v>
      </c>
    </row>
    <row r="56" spans="1:11" ht="17.25" customHeight="1">
      <c r="A56" s="80"/>
      <c r="B56" s="60">
        <v>60095</v>
      </c>
      <c r="C56" s="100" t="s">
        <v>109</v>
      </c>
      <c r="D56" s="132"/>
      <c r="E56" s="504">
        <f aca="true" t="shared" si="8" ref="E56:J56">SUM(E57:E57)</f>
        <v>11774</v>
      </c>
      <c r="F56" s="504">
        <f t="shared" si="8"/>
        <v>11780</v>
      </c>
      <c r="G56" s="504">
        <f t="shared" si="8"/>
        <v>11780</v>
      </c>
      <c r="H56" s="504">
        <f t="shared" si="8"/>
        <v>11780</v>
      </c>
      <c r="I56" s="504">
        <f t="shared" si="8"/>
        <v>0</v>
      </c>
      <c r="J56" s="504">
        <f t="shared" si="8"/>
        <v>0</v>
      </c>
      <c r="K56" s="34">
        <f t="shared" si="1"/>
        <v>1.0005095974180398</v>
      </c>
    </row>
    <row r="57" spans="1:11" ht="13.5" thickBot="1">
      <c r="A57" s="44"/>
      <c r="B57" s="58"/>
      <c r="C57" s="97" t="s">
        <v>83</v>
      </c>
      <c r="D57" s="41">
        <v>4300</v>
      </c>
      <c r="E57" s="346">
        <f>IF('Załącznik Nr 2 - wydatki'!E80&gt;0,'Załącznik Nr 2 - wydatki'!E80,"")</f>
        <v>11774</v>
      </c>
      <c r="F57" s="346">
        <f>IF('Załącznik Nr 2 - wydatki'!F80&gt;0,'Załącznik Nr 2 - wydatki'!F80,"")</f>
        <v>11780</v>
      </c>
      <c r="G57" s="346">
        <f>IF('Załącznik Nr 2 - wydatki'!G80&gt;0,'Załącznik Nr 2 - wydatki'!G80,"")</f>
        <v>11780</v>
      </c>
      <c r="H57" s="346">
        <f>IF('Załącznik Nr 2 - wydatki'!H80&gt;0,'Załącznik Nr 2 - wydatki'!H80,"")</f>
        <v>11780</v>
      </c>
      <c r="I57" s="346">
        <f>IF('Załącznik Nr 2 - wydatki'!I80&gt;0,'Załącznik Nr 2 - wydatki'!I80,"")</f>
      </c>
      <c r="J57" s="346">
        <f>IF('Załącznik Nr 2 - wydatki'!J80&gt;0,'Załącznik Nr 2 - wydatki'!J80,"")</f>
      </c>
      <c r="K57" s="34">
        <f t="shared" si="1"/>
        <v>1.0005095974180398</v>
      </c>
    </row>
    <row r="58" spans="1:11" ht="21" customHeight="1" thickBot="1">
      <c r="A58" s="120">
        <v>630</v>
      </c>
      <c r="B58" s="31"/>
      <c r="C58" s="153" t="s">
        <v>110</v>
      </c>
      <c r="D58" s="131"/>
      <c r="E58" s="505">
        <f aca="true" t="shared" si="9" ref="E58:J58">SUM(E59)</f>
        <v>47040</v>
      </c>
      <c r="F58" s="505">
        <f>SUM(F59)</f>
        <v>560000</v>
      </c>
      <c r="G58" s="505">
        <f t="shared" si="9"/>
        <v>548000</v>
      </c>
      <c r="H58" s="505">
        <f t="shared" si="9"/>
        <v>500000</v>
      </c>
      <c r="I58" s="505">
        <f t="shared" si="9"/>
        <v>48000</v>
      </c>
      <c r="J58" s="505">
        <f t="shared" si="9"/>
        <v>0</v>
      </c>
      <c r="K58" s="34">
        <f t="shared" si="1"/>
        <v>11.649659863945578</v>
      </c>
    </row>
    <row r="59" spans="1:11" ht="18" customHeight="1">
      <c r="A59" s="80"/>
      <c r="B59" s="59">
        <v>63003</v>
      </c>
      <c r="C59" s="100" t="s">
        <v>111</v>
      </c>
      <c r="D59" s="132"/>
      <c r="E59" s="504">
        <f>SUM(E60:E61)</f>
        <v>47040</v>
      </c>
      <c r="F59" s="504">
        <f>SUM(F60:F62)</f>
        <v>560000</v>
      </c>
      <c r="G59" s="504">
        <f>SUM(G60:G62)</f>
        <v>548000</v>
      </c>
      <c r="H59" s="504">
        <f>SUM(H60:H62)</f>
        <v>500000</v>
      </c>
      <c r="I59" s="504">
        <f>SUM(I60:I62)</f>
        <v>48000</v>
      </c>
      <c r="J59" s="504">
        <f>SUM(J60:J62)</f>
        <v>0</v>
      </c>
      <c r="K59" s="34">
        <f t="shared" si="1"/>
        <v>11.649659863945578</v>
      </c>
    </row>
    <row r="60" spans="1:11" ht="24">
      <c r="A60" s="44"/>
      <c r="B60" s="150"/>
      <c r="C60" s="275" t="s">
        <v>341</v>
      </c>
      <c r="D60" s="42">
        <v>2820</v>
      </c>
      <c r="E60" s="346">
        <f>IF('Załącznik Nr 2 - wydatki'!E83&gt;0,'Załącznik Nr 2 - wydatki'!E83,"")</f>
        <v>40600</v>
      </c>
      <c r="F60" s="346">
        <f>IF('Załącznik Nr 2 - wydatki'!F83&gt;0,'Załącznik Nr 2 - wydatki'!F83,"")</f>
        <v>52127</v>
      </c>
      <c r="G60" s="346">
        <f>IF('Załącznik Nr 2 - wydatki'!G83&gt;0,'Załącznik Nr 2 - wydatki'!G83,"")</f>
        <v>41404</v>
      </c>
      <c r="H60" s="346">
        <f>IF('Załącznik Nr 2 - wydatki'!H83&gt;0,'Załącznik Nr 2 - wydatki'!H83,"")</f>
      </c>
      <c r="I60" s="346">
        <f>IF('Załącznik Nr 2 - wydatki'!I83&gt;0,'Załącznik Nr 2 - wydatki'!I83,"")</f>
        <v>41404</v>
      </c>
      <c r="J60" s="346">
        <f>IF('Załącznik Nr 2 - wydatki'!J83&gt;0,'Załącznik Nr 2 - wydatki'!J83,"")</f>
      </c>
      <c r="K60" s="34">
        <f t="shared" si="1"/>
        <v>1.0198029556650245</v>
      </c>
    </row>
    <row r="61" spans="1:11" s="8" customFormat="1" ht="24.75" customHeight="1">
      <c r="A61" s="44"/>
      <c r="B61" s="58"/>
      <c r="C61" s="97" t="s">
        <v>341</v>
      </c>
      <c r="D61" s="41">
        <v>2820</v>
      </c>
      <c r="E61" s="346">
        <f>IF('Załącznik Nr 2 - wydatki'!E84&gt;0,'Załącznik Nr 2 - wydatki'!E84,"")</f>
        <v>6440</v>
      </c>
      <c r="F61" s="346">
        <f>IF('Załącznik Nr 2 - wydatki'!F84&gt;0,'Załącznik Nr 2 - wydatki'!F84,"")</f>
        <v>7873</v>
      </c>
      <c r="G61" s="346">
        <f>IF('Załącznik Nr 2 - wydatki'!G84&gt;0,'Załącznik Nr 2 - wydatki'!G84,"")</f>
        <v>6596</v>
      </c>
      <c r="H61" s="346">
        <f>IF('Załącznik Nr 2 - wydatki'!H84&gt;0,'Załącznik Nr 2 - wydatki'!H84,"")</f>
      </c>
      <c r="I61" s="346">
        <f>IF('Załącznik Nr 2 - wydatki'!I84&gt;0,'Załącznik Nr 2 - wydatki'!I84,"")</f>
        <v>6596</v>
      </c>
      <c r="J61" s="346">
        <f>IF('Załącznik Nr 2 - wydatki'!J84&gt;0,'Załącznik Nr 2 - wydatki'!J84,"")</f>
      </c>
      <c r="K61" s="34">
        <f t="shared" si="1"/>
        <v>1.024223602484472</v>
      </c>
    </row>
    <row r="62" spans="1:11" ht="36.75" thickBot="1">
      <c r="A62" s="45"/>
      <c r="B62" s="63"/>
      <c r="C62" s="105" t="s">
        <v>491</v>
      </c>
      <c r="D62" s="45">
        <v>6050</v>
      </c>
      <c r="E62" s="346">
        <f>IF('Załącznik Nr 2 - wydatki'!E85&gt;0,'Załącznik Nr 2 - wydatki'!E85,"")</f>
      </c>
      <c r="F62" s="346">
        <f>IF('Załącznik Nr 2 - wydatki'!F85&gt;0,'Załącznik Nr 2 - wydatki'!F85,"")</f>
        <v>500000</v>
      </c>
      <c r="G62" s="346">
        <f>IF('Załącznik Nr 2 - wydatki'!G85&gt;0,'Załącznik Nr 2 - wydatki'!G85,"")</f>
        <v>500000</v>
      </c>
      <c r="H62" s="346">
        <f>IF('Załącznik Nr 2 - wydatki'!H85&gt;0,'Załącznik Nr 2 - wydatki'!H85,"")</f>
        <v>500000</v>
      </c>
      <c r="I62" s="346">
        <f>IF('Załącznik Nr 2 - wydatki'!I85&gt;0,'Załącznik Nr 2 - wydatki'!I85,"")</f>
      </c>
      <c r="J62" s="346">
        <f>IF('Załącznik Nr 2 - wydatki'!J85&gt;0,'Załącznik Nr 2 - wydatki'!J85,"")</f>
      </c>
      <c r="K62" s="34"/>
    </row>
    <row r="63" spans="1:11" ht="21.75" customHeight="1">
      <c r="A63" s="120">
        <v>700</v>
      </c>
      <c r="B63" s="126"/>
      <c r="C63" s="153" t="s">
        <v>112</v>
      </c>
      <c r="D63" s="131"/>
      <c r="E63" s="505">
        <f aca="true" t="shared" si="10" ref="E63:J63">SUM(E64+E70+E78)</f>
        <v>3326061</v>
      </c>
      <c r="F63" s="505">
        <f t="shared" si="10"/>
        <v>7351710</v>
      </c>
      <c r="G63" s="505">
        <f t="shared" si="10"/>
        <v>6006710</v>
      </c>
      <c r="H63" s="505">
        <f t="shared" si="10"/>
        <v>4581210</v>
      </c>
      <c r="I63" s="505">
        <f t="shared" si="10"/>
        <v>1425500</v>
      </c>
      <c r="J63" s="505">
        <f t="shared" si="10"/>
        <v>0</v>
      </c>
      <c r="K63" s="34">
        <f t="shared" si="1"/>
        <v>1.8059530477643073</v>
      </c>
    </row>
    <row r="64" spans="1:11" ht="21" customHeight="1">
      <c r="A64" s="80"/>
      <c r="B64" s="60">
        <v>70004</v>
      </c>
      <c r="C64" s="100" t="s">
        <v>275</v>
      </c>
      <c r="D64" s="132"/>
      <c r="E64" s="504">
        <f aca="true" t="shared" si="11" ref="E64:J64">SUM(E65:E69)</f>
        <v>1400808</v>
      </c>
      <c r="F64" s="504">
        <f t="shared" si="11"/>
        <v>1875500</v>
      </c>
      <c r="G64" s="504">
        <f t="shared" si="11"/>
        <v>1425500</v>
      </c>
      <c r="H64" s="504">
        <f t="shared" si="11"/>
        <v>0</v>
      </c>
      <c r="I64" s="504">
        <f t="shared" si="11"/>
        <v>1425500</v>
      </c>
      <c r="J64" s="504">
        <f t="shared" si="11"/>
        <v>0</v>
      </c>
      <c r="K64" s="34">
        <f t="shared" si="1"/>
        <v>1.0176269695775582</v>
      </c>
    </row>
    <row r="65" spans="1:11" ht="12.75">
      <c r="A65" s="44"/>
      <c r="B65" s="58"/>
      <c r="C65" s="97" t="s">
        <v>292</v>
      </c>
      <c r="D65" s="41">
        <v>2650</v>
      </c>
      <c r="E65" s="346">
        <f>IF('Załącznik Nr 2 - wydatki'!E88&gt;0,'Załącznik Nr 2 - wydatki'!E88,"")</f>
        <v>691700</v>
      </c>
      <c r="F65" s="346">
        <f>IF('Załącznik Nr 2 - wydatki'!F88&gt;0,'Załącznik Nr 2 - wydatki'!F88,"")</f>
        <v>725500</v>
      </c>
      <c r="G65" s="346">
        <f>IF('Załącznik Nr 2 - wydatki'!G88&gt;0,'Załącznik Nr 2 - wydatki'!G88,"")</f>
        <v>725500</v>
      </c>
      <c r="H65" s="346"/>
      <c r="I65" s="346">
        <f>IF('Załącznik Nr 2 - wydatki'!I88&gt;0,'Załącznik Nr 2 - wydatki'!I88,"")</f>
        <v>725500</v>
      </c>
      <c r="J65" s="346">
        <f>IF('Załącznik Nr 2 - wydatki'!J88&gt;0,'Załącznik Nr 2 - wydatki'!J88,"")</f>
      </c>
      <c r="K65" s="34">
        <f t="shared" si="1"/>
        <v>1.04886511493422</v>
      </c>
    </row>
    <row r="66" spans="1:11" ht="36">
      <c r="A66" s="44"/>
      <c r="B66" s="58"/>
      <c r="C66" s="99" t="s">
        <v>114</v>
      </c>
      <c r="D66" s="206">
        <v>2650</v>
      </c>
      <c r="E66" s="346">
        <f>IF('Załącznik Nr 2 - wydatki'!E89&gt;0,'Załącznik Nr 2 - wydatki'!E89,"")</f>
        <v>250000</v>
      </c>
      <c r="F66" s="346">
        <f>IF('Załącznik Nr 2 - wydatki'!F89&gt;0,'Załącznik Nr 2 - wydatki'!F89,"")</f>
        <v>200000</v>
      </c>
      <c r="G66" s="346">
        <f>IF('Załącznik Nr 2 - wydatki'!G89&gt;0,'Załącznik Nr 2 - wydatki'!G89,"")</f>
        <v>200000</v>
      </c>
      <c r="H66" s="346">
        <f>IF('Załącznik Nr 2 - wydatki'!H89&gt;0,'Załącznik Nr 2 - wydatki'!H89,"")</f>
      </c>
      <c r="I66" s="346">
        <f>IF('Załącznik Nr 2 - wydatki'!I89&gt;0,'Załącznik Nr 2 - wydatki'!I89,"")</f>
        <v>200000</v>
      </c>
      <c r="J66" s="346">
        <f>IF('Załącznik Nr 2 - wydatki'!J89&gt;0,'Załącznik Nr 2 - wydatki'!J89,"")</f>
      </c>
      <c r="K66" s="34">
        <f t="shared" si="1"/>
        <v>0.8</v>
      </c>
    </row>
    <row r="67" spans="1:11" ht="39.75" customHeight="1">
      <c r="A67" s="44"/>
      <c r="B67" s="58"/>
      <c r="C67" s="97" t="s">
        <v>492</v>
      </c>
      <c r="D67" s="41">
        <v>6210</v>
      </c>
      <c r="E67" s="346">
        <f>IF('Załącznik Nr 2 - wydatki'!E90&gt;0,'Załącznik Nr 2 - wydatki'!E90,"")</f>
        <v>250000</v>
      </c>
      <c r="F67" s="346">
        <f>IF('Załącznik Nr 2 - wydatki'!F90&gt;0,'Załącznik Nr 2 - wydatki'!F90,"")</f>
        <v>950000</v>
      </c>
      <c r="G67" s="346">
        <f>IF('Załącznik Nr 2 - wydatki'!G90&gt;0,'Załącznik Nr 2 - wydatki'!G90,"")</f>
        <v>500000</v>
      </c>
      <c r="H67" s="346">
        <f>IF('Załącznik Nr 2 - wydatki'!H90&gt;0,'Załącznik Nr 2 - wydatki'!H90,"")</f>
      </c>
      <c r="I67" s="346">
        <f>IF('Załącznik Nr 2 - wydatki'!I90&gt;0,'Załącznik Nr 2 - wydatki'!I90,"")</f>
        <v>500000</v>
      </c>
      <c r="J67" s="346">
        <f>IF('Załącznik Nr 2 - wydatki'!J90&gt;0,'Załącznik Nr 2 - wydatki'!J90,"")</f>
      </c>
      <c r="K67" s="34">
        <f t="shared" si="1"/>
        <v>2</v>
      </c>
    </row>
    <row r="68" spans="1:11" ht="48">
      <c r="A68" s="44"/>
      <c r="B68" s="58"/>
      <c r="C68" s="97" t="s">
        <v>421</v>
      </c>
      <c r="D68" s="145">
        <v>6210</v>
      </c>
      <c r="E68" s="346">
        <f>IF('Załącznik Nr 2 - wydatki'!E91&gt;0,'Załącznik Nr 2 - wydatki'!E91,"")</f>
        <v>184708</v>
      </c>
      <c r="F68" s="346"/>
      <c r="G68" s="346"/>
      <c r="H68" s="346"/>
      <c r="I68" s="346"/>
      <c r="J68" s="346"/>
      <c r="K68" s="34">
        <f t="shared" si="1"/>
        <v>0</v>
      </c>
    </row>
    <row r="69" spans="1:11" ht="36">
      <c r="A69" s="44"/>
      <c r="B69" s="58"/>
      <c r="C69" s="97" t="s">
        <v>422</v>
      </c>
      <c r="D69" s="145">
        <v>6210</v>
      </c>
      <c r="E69" s="346">
        <f>IF('Załącznik Nr 2 - wydatki'!E92&gt;0,'Załącznik Nr 2 - wydatki'!E92,"")</f>
        <v>24400</v>
      </c>
      <c r="F69" s="346"/>
      <c r="G69" s="346"/>
      <c r="H69" s="346"/>
      <c r="I69" s="346"/>
      <c r="J69" s="346"/>
      <c r="K69" s="34">
        <f t="shared" si="1"/>
        <v>0</v>
      </c>
    </row>
    <row r="70" spans="1:11" ht="18" customHeight="1">
      <c r="A70" s="80"/>
      <c r="B70" s="60">
        <v>70005</v>
      </c>
      <c r="C70" s="100" t="s">
        <v>113</v>
      </c>
      <c r="D70" s="132"/>
      <c r="E70" s="504">
        <f aca="true" t="shared" si="12" ref="E70:J70">SUM(E71:E77)-E71</f>
        <v>225253</v>
      </c>
      <c r="F70" s="504">
        <f t="shared" si="12"/>
        <v>1859900</v>
      </c>
      <c r="G70" s="504">
        <f t="shared" si="12"/>
        <v>964900</v>
      </c>
      <c r="H70" s="504">
        <f t="shared" si="12"/>
        <v>964900</v>
      </c>
      <c r="I70" s="504">
        <f t="shared" si="12"/>
        <v>0</v>
      </c>
      <c r="J70" s="504">
        <f t="shared" si="12"/>
        <v>0</v>
      </c>
      <c r="K70" s="34">
        <f t="shared" si="1"/>
        <v>4.28362774302673</v>
      </c>
    </row>
    <row r="71" spans="1:17" s="7" customFormat="1" ht="12.75">
      <c r="A71" s="81"/>
      <c r="B71" s="62"/>
      <c r="C71" s="97" t="s">
        <v>332</v>
      </c>
      <c r="D71" s="42">
        <v>4300</v>
      </c>
      <c r="E71" s="510">
        <f aca="true" t="shared" si="13" ref="E71:J71">SUM(E72:E72)</f>
        <v>0</v>
      </c>
      <c r="F71" s="510">
        <f t="shared" si="13"/>
        <v>1678000</v>
      </c>
      <c r="G71" s="510">
        <f t="shared" si="13"/>
        <v>828000</v>
      </c>
      <c r="H71" s="510">
        <f t="shared" si="13"/>
        <v>828000</v>
      </c>
      <c r="I71" s="510">
        <f t="shared" si="13"/>
        <v>0</v>
      </c>
      <c r="J71" s="510">
        <f t="shared" si="13"/>
        <v>0</v>
      </c>
      <c r="K71" s="34"/>
      <c r="P71"/>
      <c r="Q71"/>
    </row>
    <row r="72" spans="1:11" ht="12.75">
      <c r="A72" s="44"/>
      <c r="B72" s="58"/>
      <c r="C72" s="102" t="s">
        <v>496</v>
      </c>
      <c r="D72" s="44"/>
      <c r="E72" s="346"/>
      <c r="F72" s="346">
        <v>1678000</v>
      </c>
      <c r="G72" s="346">
        <f>SUM(H72:J72)</f>
        <v>828000</v>
      </c>
      <c r="H72" s="346">
        <v>828000</v>
      </c>
      <c r="I72" s="346">
        <f>IF('Załącznik Nr 2 - wydatki'!I95&gt;0,'Załącznik Nr 2 - wydatki'!I95,"")</f>
      </c>
      <c r="J72" s="346"/>
      <c r="K72" s="34"/>
    </row>
    <row r="73" spans="1:11" ht="12.75">
      <c r="A73" s="44"/>
      <c r="B73" s="58"/>
      <c r="C73" s="97" t="s">
        <v>9</v>
      </c>
      <c r="D73" s="41">
        <v>4430</v>
      </c>
      <c r="E73" s="346">
        <f>IF('Załącznik Nr 2 - wydatki'!E97&gt;0,'Załącznik Nr 2 - wydatki'!E97,"")</f>
        <v>1900</v>
      </c>
      <c r="F73" s="346">
        <f>IF('Załącznik Nr 2 - wydatki'!F97&gt;0,'Załącznik Nr 2 - wydatki'!F97,"")</f>
        <v>1900</v>
      </c>
      <c r="G73" s="346">
        <f>IF('Załącznik Nr 2 - wydatki'!G97&gt;0,'Załącznik Nr 2 - wydatki'!G97,"")</f>
        <v>1900</v>
      </c>
      <c r="H73" s="346">
        <f>IF('Załącznik Nr 2 - wydatki'!H97&gt;0,'Załącznik Nr 2 - wydatki'!H97,"")</f>
        <v>1900</v>
      </c>
      <c r="I73" s="346">
        <f>IF('Załącznik Nr 2 - wydatki'!I97&gt;0,'Załącznik Nr 2 - wydatki'!I97,"")</f>
      </c>
      <c r="J73" s="346">
        <f>IF('Załącznik Nr 2 - wydatki'!J97&gt;0,'Załącznik Nr 2 - wydatki'!J97,"")</f>
      </c>
      <c r="K73" s="34">
        <f t="shared" si="1"/>
        <v>1</v>
      </c>
    </row>
    <row r="74" spans="1:11" ht="12.75">
      <c r="A74" s="44"/>
      <c r="B74" s="58"/>
      <c r="C74" s="97" t="s">
        <v>138</v>
      </c>
      <c r="D74" s="41">
        <v>4530</v>
      </c>
      <c r="E74" s="346">
        <f>IF('Załącznik Nr 2 - wydatki'!E98&gt;0,'Załącznik Nr 2 - wydatki'!E98,"")</f>
        <v>24376</v>
      </c>
      <c r="F74" s="346">
        <f>IF('Załącznik Nr 2 - wydatki'!F98&gt;0,'Załącznik Nr 2 - wydatki'!F98,"")</f>
      </c>
      <c r="G74" s="346">
        <f>IF('Załącznik Nr 2 - wydatki'!G98&gt;0,'Załącznik Nr 2 - wydatki'!G98,"")</f>
      </c>
      <c r="H74" s="346">
        <f>IF('Załącznik Nr 2 - wydatki'!H98&gt;0,'Załącznik Nr 2 - wydatki'!H98,"")</f>
      </c>
      <c r="I74" s="346">
        <f>IF('Załącznik Nr 2 - wydatki'!I98&gt;0,'Załącznik Nr 2 - wydatki'!I98,"")</f>
      </c>
      <c r="J74" s="346">
        <f>IF('Załącznik Nr 2 - wydatki'!J98&gt;0,'Załącznik Nr 2 - wydatki'!J98,"")</f>
      </c>
      <c r="K74" s="34" t="e">
        <f t="shared" si="1"/>
        <v>#VALUE!</v>
      </c>
    </row>
    <row r="75" spans="1:11" ht="12.75">
      <c r="A75" s="44"/>
      <c r="B75" s="58"/>
      <c r="C75" s="255" t="s">
        <v>342</v>
      </c>
      <c r="D75" s="41">
        <v>4170</v>
      </c>
      <c r="E75" s="346">
        <f>IF('Załącznik Nr 2 - wydatki'!E99&gt;0,'Załącznik Nr 2 - wydatki'!E99,"")</f>
        <v>183000</v>
      </c>
      <c r="F75" s="346">
        <f>IF('Załącznik Nr 2 - wydatki'!F99&gt;0,'Załącznik Nr 2 - wydatki'!F99,"")</f>
        <v>80000</v>
      </c>
      <c r="G75" s="346">
        <f>IF('Załącznik Nr 2 - wydatki'!G99&gt;0,'Załącznik Nr 2 - wydatki'!G99,"")</f>
        <v>80000</v>
      </c>
      <c r="H75" s="346">
        <f>IF('Załącznik Nr 2 - wydatki'!H99&gt;0,'Załącznik Nr 2 - wydatki'!H99,"")</f>
        <v>80000</v>
      </c>
      <c r="I75" s="346">
        <f>IF('Załącznik Nr 2 - wydatki'!I99&gt;0,'Załącznik Nr 2 - wydatki'!I99,"")</f>
      </c>
      <c r="J75" s="346">
        <f>IF('Załącznik Nr 2 - wydatki'!J99&gt;0,'Załącznik Nr 2 - wydatki'!J99,"")</f>
      </c>
      <c r="K75" s="34">
        <f t="shared" si="1"/>
        <v>0.4371584699453552</v>
      </c>
    </row>
    <row r="76" spans="1:11" ht="12.75">
      <c r="A76" s="44"/>
      <c r="B76" s="58"/>
      <c r="C76" s="255" t="s">
        <v>81</v>
      </c>
      <c r="D76" s="41">
        <v>4260</v>
      </c>
      <c r="E76" s="346">
        <f>IF('Załącznik Nr 2 - wydatki'!E100&gt;0,'Załącznik Nr 2 - wydatki'!E100,"")</f>
        <v>2977</v>
      </c>
      <c r="F76" s="346">
        <f>IF('Załącznik Nr 2 - wydatki'!F100&gt;0,'Załącznik Nr 2 - wydatki'!F100,"")</f>
        <v>50000</v>
      </c>
      <c r="G76" s="346">
        <f>IF('Załącznik Nr 2 - wydatki'!G100&gt;0,'Załącznik Nr 2 - wydatki'!G100,"")</f>
        <v>5000</v>
      </c>
      <c r="H76" s="346">
        <f>IF('Załącznik Nr 2 - wydatki'!H100&gt;0,'Załącznik Nr 2 - wydatki'!H100,"")</f>
        <v>5000</v>
      </c>
      <c r="I76" s="346">
        <f>IF('Załącznik Nr 2 - wydatki'!I100&gt;0,'Załącznik Nr 2 - wydatki'!I100,"")</f>
      </c>
      <c r="J76" s="346">
        <f>IF('Załącznik Nr 2 - wydatki'!J100&gt;0,'Załącznik Nr 2 - wydatki'!J100,"")</f>
      </c>
      <c r="K76" s="34">
        <f aca="true" t="shared" si="14" ref="K76:K130">G76/E76</f>
        <v>1.6795431642593215</v>
      </c>
    </row>
    <row r="77" spans="1:11" ht="12.75">
      <c r="A77" s="44"/>
      <c r="B77" s="58"/>
      <c r="C77" s="255" t="s">
        <v>393</v>
      </c>
      <c r="D77" s="41">
        <v>4610</v>
      </c>
      <c r="E77" s="346">
        <f>IF('Załącznik Nr 2 - wydatki'!E101&gt;0,'Załącznik Nr 2 - wydatki'!E101,"")</f>
        <v>13000</v>
      </c>
      <c r="F77" s="346">
        <f>IF('Załącznik Nr 2 - wydatki'!F101&gt;0,'Załącznik Nr 2 - wydatki'!F101,"")</f>
        <v>50000</v>
      </c>
      <c r="G77" s="346">
        <f>IF('Załącznik Nr 2 - wydatki'!G101&gt;0,'Załącznik Nr 2 - wydatki'!G101,"")</f>
        <v>50000</v>
      </c>
      <c r="H77" s="346">
        <f>IF('Załącznik Nr 2 - wydatki'!H101&gt;0,'Załącznik Nr 2 - wydatki'!H101,"")</f>
        <v>50000</v>
      </c>
      <c r="I77" s="346">
        <f>IF('Załącznik Nr 2 - wydatki'!I101&gt;0,'Załącznik Nr 2 - wydatki'!I101,"")</f>
      </c>
      <c r="J77" s="346">
        <f>IF('Załącznik Nr 2 - wydatki'!J101&gt;0,'Załącznik Nr 2 - wydatki'!J101,"")</f>
      </c>
      <c r="K77" s="34">
        <f t="shared" si="14"/>
        <v>3.8461538461538463</v>
      </c>
    </row>
    <row r="78" spans="1:11" ht="18" customHeight="1">
      <c r="A78" s="80"/>
      <c r="B78" s="60">
        <v>70095</v>
      </c>
      <c r="C78" s="100" t="s">
        <v>90</v>
      </c>
      <c r="D78" s="132"/>
      <c r="E78" s="504">
        <f aca="true" t="shared" si="15" ref="E78:J78">SUM(E79:E79)</f>
        <v>1700000</v>
      </c>
      <c r="F78" s="504">
        <f t="shared" si="15"/>
        <v>3616310</v>
      </c>
      <c r="G78" s="504">
        <f t="shared" si="15"/>
        <v>3616310</v>
      </c>
      <c r="H78" s="504">
        <f t="shared" si="15"/>
        <v>3616310</v>
      </c>
      <c r="I78" s="504">
        <f t="shared" si="15"/>
        <v>0</v>
      </c>
      <c r="J78" s="504">
        <f t="shared" si="15"/>
        <v>0</v>
      </c>
      <c r="K78" s="34">
        <f t="shared" si="14"/>
        <v>2.127241176470588</v>
      </c>
    </row>
    <row r="79" spans="1:11" ht="12.75" customHeight="1" thickBot="1">
      <c r="A79" s="44"/>
      <c r="B79" s="58"/>
      <c r="C79" s="101" t="s">
        <v>380</v>
      </c>
      <c r="D79" s="44">
        <v>6050</v>
      </c>
      <c r="E79" s="346">
        <f>IF('Załącznik Nr 2 - wydatki'!E103&gt;0,'Załącznik Nr 2 - wydatki'!E103,"")</f>
        <v>1700000</v>
      </c>
      <c r="F79" s="346">
        <f>IF('Załącznik Nr 2 - wydatki'!F103&gt;0,'Załącznik Nr 2 - wydatki'!F103,"")</f>
        <v>3616310</v>
      </c>
      <c r="G79" s="346">
        <f>IF('Załącznik Nr 2 - wydatki'!G103&gt;0,'Załącznik Nr 2 - wydatki'!G103,"")</f>
        <v>3616310</v>
      </c>
      <c r="H79" s="346">
        <f>IF('Załącznik Nr 2 - wydatki'!H103&gt;0,'Załącznik Nr 2 - wydatki'!H103,"")</f>
        <v>3616310</v>
      </c>
      <c r="I79" s="346">
        <f>IF('Załącznik Nr 2 - wydatki'!I103&gt;0,'Załącznik Nr 2 - wydatki'!I103,"")</f>
      </c>
      <c r="J79" s="346">
        <f>IF('Załącznik Nr 2 - wydatki'!J103&gt;0,'Załącznik Nr 2 - wydatki'!J103,"")</f>
      </c>
      <c r="K79" s="34">
        <f t="shared" si="14"/>
        <v>2.127241176470588</v>
      </c>
    </row>
    <row r="80" spans="1:11" ht="21.75" customHeight="1">
      <c r="A80" s="120">
        <v>710</v>
      </c>
      <c r="B80" s="125"/>
      <c r="C80" s="153" t="s">
        <v>118</v>
      </c>
      <c r="D80" s="131"/>
      <c r="E80" s="505">
        <f aca="true" t="shared" si="16" ref="E80:J80">SUM(E81+E84)</f>
        <v>365000</v>
      </c>
      <c r="F80" s="505">
        <f t="shared" si="16"/>
        <v>335500</v>
      </c>
      <c r="G80" s="505">
        <f t="shared" si="16"/>
        <v>335500</v>
      </c>
      <c r="H80" s="505">
        <f t="shared" si="16"/>
        <v>330000</v>
      </c>
      <c r="I80" s="505">
        <f t="shared" si="16"/>
        <v>0</v>
      </c>
      <c r="J80" s="505">
        <f t="shared" si="16"/>
        <v>5500</v>
      </c>
      <c r="K80" s="34">
        <f t="shared" si="14"/>
        <v>0.9191780821917809</v>
      </c>
    </row>
    <row r="81" spans="1:11" ht="17.25" customHeight="1">
      <c r="A81" s="80"/>
      <c r="B81" s="60">
        <v>71004</v>
      </c>
      <c r="C81" s="100" t="s">
        <v>119</v>
      </c>
      <c r="D81" s="132"/>
      <c r="E81" s="504">
        <f aca="true" t="shared" si="17" ref="E81:J81">SUM(E82:E83)</f>
        <v>320000</v>
      </c>
      <c r="F81" s="504">
        <f t="shared" si="17"/>
        <v>330000</v>
      </c>
      <c r="G81" s="504">
        <f t="shared" si="17"/>
        <v>330000</v>
      </c>
      <c r="H81" s="504">
        <f t="shared" si="17"/>
        <v>330000</v>
      </c>
      <c r="I81" s="504">
        <f t="shared" si="17"/>
        <v>0</v>
      </c>
      <c r="J81" s="504">
        <f t="shared" si="17"/>
        <v>0</v>
      </c>
      <c r="K81" s="34">
        <f t="shared" si="14"/>
        <v>1.03125</v>
      </c>
    </row>
    <row r="82" spans="1:11" ht="12.75">
      <c r="A82" s="44"/>
      <c r="B82" s="58"/>
      <c r="C82" s="255" t="s">
        <v>83</v>
      </c>
      <c r="D82" s="41">
        <v>4300</v>
      </c>
      <c r="E82" s="346">
        <f>IF('Załącznik Nr 2 - wydatki'!E107&gt;0,'Załącznik Nr 2 - wydatki'!E107,"")</f>
        <v>290000</v>
      </c>
      <c r="F82" s="346">
        <f>IF('Załącznik Nr 2 - wydatki'!F107&gt;0,'Załącznik Nr 2 - wydatki'!F107,"")</f>
        <v>300000</v>
      </c>
      <c r="G82" s="346">
        <f>IF('Załącznik Nr 2 - wydatki'!G107&gt;0,'Załącznik Nr 2 - wydatki'!G107,"")</f>
        <v>300000</v>
      </c>
      <c r="H82" s="346">
        <f>IF('Załącznik Nr 2 - wydatki'!H107&gt;0,'Załącznik Nr 2 - wydatki'!H107,"")</f>
        <v>300000</v>
      </c>
      <c r="I82" s="346">
        <f>IF('Załącznik Nr 2 - wydatki'!I107&gt;0,'Załącznik Nr 2 - wydatki'!I107,"")</f>
      </c>
      <c r="J82" s="346">
        <f>IF('Załącznik Nr 2 - wydatki'!J107&gt;0,'Załącznik Nr 2 - wydatki'!J107,"")</f>
      </c>
      <c r="K82" s="34">
        <f t="shared" si="14"/>
        <v>1.0344827586206897</v>
      </c>
    </row>
    <row r="83" spans="1:11" ht="13.5" thickBot="1">
      <c r="A83" s="44"/>
      <c r="B83" s="58"/>
      <c r="C83" s="255" t="s">
        <v>342</v>
      </c>
      <c r="D83" s="41">
        <v>4170</v>
      </c>
      <c r="E83" s="346">
        <f>IF('Załącznik Nr 2 - wydatki'!E108&gt;0,'Załącznik Nr 2 - wydatki'!E108,"")</f>
        <v>30000</v>
      </c>
      <c r="F83" s="346">
        <f>IF('Załącznik Nr 2 - wydatki'!F108&gt;0,'Załącznik Nr 2 - wydatki'!F108,"")</f>
        <v>30000</v>
      </c>
      <c r="G83" s="346">
        <f>IF('Załącznik Nr 2 - wydatki'!G108&gt;0,'Załącznik Nr 2 - wydatki'!G108,"")</f>
        <v>30000</v>
      </c>
      <c r="H83" s="346">
        <f>IF('Załącznik Nr 2 - wydatki'!H108&gt;0,'Załącznik Nr 2 - wydatki'!H108,"")</f>
        <v>30000</v>
      </c>
      <c r="I83" s="346">
        <f>IF('Załącznik Nr 2 - wydatki'!I108&gt;0,'Załącznik Nr 2 - wydatki'!I108,"")</f>
      </c>
      <c r="J83" s="346">
        <f>IF('Załącznik Nr 2 - wydatki'!J108&gt;0,'Załącznik Nr 2 - wydatki'!J108,"")</f>
      </c>
      <c r="K83" s="34">
        <f t="shared" si="14"/>
        <v>1</v>
      </c>
    </row>
    <row r="84" spans="1:11" ht="18" customHeight="1">
      <c r="A84" s="44"/>
      <c r="B84" s="317" t="s">
        <v>344</v>
      </c>
      <c r="C84" s="321" t="s">
        <v>345</v>
      </c>
      <c r="D84" s="319"/>
      <c r="E84" s="511">
        <f aca="true" t="shared" si="18" ref="E84:J84">SUM(E85:E86)</f>
        <v>45000</v>
      </c>
      <c r="F84" s="511">
        <f t="shared" si="18"/>
        <v>5500</v>
      </c>
      <c r="G84" s="511">
        <f t="shared" si="18"/>
        <v>5500</v>
      </c>
      <c r="H84" s="511">
        <f t="shared" si="18"/>
        <v>0</v>
      </c>
      <c r="I84" s="511">
        <f t="shared" si="18"/>
        <v>0</v>
      </c>
      <c r="J84" s="511">
        <f t="shared" si="18"/>
        <v>5500</v>
      </c>
      <c r="K84" s="34">
        <f t="shared" si="14"/>
        <v>0.12222222222222222</v>
      </c>
    </row>
    <row r="85" spans="1:11" ht="14.25" customHeight="1">
      <c r="A85" s="44"/>
      <c r="B85" s="315"/>
      <c r="C85" s="95" t="s">
        <v>298</v>
      </c>
      <c r="D85" s="316">
        <v>4170</v>
      </c>
      <c r="E85" s="351">
        <f>IF('Załącznik Nr 2 - wydatki'!E131&gt;0,'Załącznik Nr 2 - wydatki'!E131,"")</f>
        <v>18785</v>
      </c>
      <c r="F85" s="351">
        <f>IF('Załącznik Nr 2 - wydatki'!F131&gt;0,'Załącznik Nr 2 - wydatki'!F131,"")</f>
      </c>
      <c r="G85" s="351">
        <f>IF('Załącznik Nr 2 - wydatki'!G131&gt;0,'Załącznik Nr 2 - wydatki'!G131,"")</f>
      </c>
      <c r="H85" s="351">
        <f>IF('Załącznik Nr 2 - wydatki'!H131&gt;0,'Załącznik Nr 2 - wydatki'!H131,"")</f>
      </c>
      <c r="I85" s="351">
        <f>IF('Załącznik Nr 2 - wydatki'!I131&gt;0,'Załącznik Nr 2 - wydatki'!I131,"")</f>
      </c>
      <c r="J85" s="351">
        <f>IF('Załącznik Nr 2 - wydatki'!J131&gt;0,'Załącznik Nr 2 - wydatki'!J131,"")</f>
      </c>
      <c r="K85" s="34"/>
    </row>
    <row r="86" spans="1:11" ht="18.75" customHeight="1" thickBot="1">
      <c r="A86" s="44"/>
      <c r="B86" s="318"/>
      <c r="C86" s="105" t="s">
        <v>83</v>
      </c>
      <c r="D86" s="320">
        <v>4300</v>
      </c>
      <c r="E86" s="351">
        <f>IF('Załącznik Nr 2 - wydatki'!E132&gt;0,'Załącznik Nr 2 - wydatki'!E132,"")</f>
        <v>26215</v>
      </c>
      <c r="F86" s="351">
        <f>IF('Załącznik Nr 2 - wydatki'!F132&gt;0,'Załącznik Nr 2 - wydatki'!F132,"")</f>
        <v>5500</v>
      </c>
      <c r="G86" s="351">
        <f>IF('Załącznik Nr 2 - wydatki'!G132&gt;0,'Załącznik Nr 2 - wydatki'!G132,"")</f>
        <v>5500</v>
      </c>
      <c r="H86" s="351">
        <f>IF('Załącznik Nr 2 - wydatki'!H132&gt;0,'Załącznik Nr 2 - wydatki'!H132,"")</f>
      </c>
      <c r="I86" s="351">
        <f>IF('Załącznik Nr 2 - wydatki'!I132&gt;0,'Załącznik Nr 2 - wydatki'!I132,"")</f>
      </c>
      <c r="J86" s="351">
        <f>IF('Załącznik Nr 2 - wydatki'!J132&gt;0,'Załącznik Nr 2 - wydatki'!J132,"")</f>
        <v>5500</v>
      </c>
      <c r="K86" s="34">
        <f t="shared" si="14"/>
        <v>0.2098035475872592</v>
      </c>
    </row>
    <row r="87" spans="1:11" ht="21" customHeight="1">
      <c r="A87" s="120">
        <v>750</v>
      </c>
      <c r="B87" s="125"/>
      <c r="C87" s="153" t="s">
        <v>135</v>
      </c>
      <c r="D87" s="131"/>
      <c r="E87" s="505">
        <f aca="true" t="shared" si="19" ref="E87:J87">SUM(E88+E99+E107+E137)</f>
        <v>9939888</v>
      </c>
      <c r="F87" s="505">
        <f t="shared" si="19"/>
        <v>11536651</v>
      </c>
      <c r="G87" s="505">
        <f t="shared" si="19"/>
        <v>11363505</v>
      </c>
      <c r="H87" s="505">
        <f t="shared" si="19"/>
        <v>10866505</v>
      </c>
      <c r="I87" s="505">
        <f t="shared" si="19"/>
        <v>0</v>
      </c>
      <c r="J87" s="505">
        <f t="shared" si="19"/>
        <v>497000</v>
      </c>
      <c r="K87" s="34">
        <f t="shared" si="14"/>
        <v>1.1432226399331662</v>
      </c>
    </row>
    <row r="88" spans="1:11" s="4" customFormat="1" ht="18" customHeight="1">
      <c r="A88" s="79"/>
      <c r="B88" s="60">
        <v>75011</v>
      </c>
      <c r="C88" s="100" t="s">
        <v>136</v>
      </c>
      <c r="D88" s="132"/>
      <c r="E88" s="504">
        <f aca="true" t="shared" si="20" ref="E88:J88">SUM(E89:E98)</f>
        <v>638255</v>
      </c>
      <c r="F88" s="504">
        <f t="shared" si="20"/>
        <v>744617</v>
      </c>
      <c r="G88" s="504">
        <f t="shared" si="20"/>
        <v>735371</v>
      </c>
      <c r="H88" s="504">
        <f t="shared" si="20"/>
        <v>238371</v>
      </c>
      <c r="I88" s="504">
        <f t="shared" si="20"/>
        <v>0</v>
      </c>
      <c r="J88" s="504">
        <f t="shared" si="20"/>
        <v>497000</v>
      </c>
      <c r="K88" s="34">
        <f t="shared" si="14"/>
        <v>1.152158619987309</v>
      </c>
    </row>
    <row r="89" spans="1:11" ht="12.75">
      <c r="A89" s="44"/>
      <c r="B89" s="58"/>
      <c r="C89" s="97" t="s">
        <v>10</v>
      </c>
      <c r="D89" s="41">
        <v>3020</v>
      </c>
      <c r="E89" s="346">
        <f>IF('Załącznik Nr 2 - wydatki'!E135&gt;0,'Załącznik Nr 2 - wydatki'!E135,"")</f>
        <v>2402</v>
      </c>
      <c r="F89" s="346">
        <f>IF('Załącznik Nr 2 - wydatki'!F135&gt;0,'Załącznik Nr 2 - wydatki'!F135,"")</f>
      </c>
      <c r="G89" s="346">
        <f>SUM(H89:J89)</f>
        <v>0</v>
      </c>
      <c r="H89" s="346"/>
      <c r="I89" s="346"/>
      <c r="J89" s="346"/>
      <c r="K89" s="34">
        <f t="shared" si="14"/>
        <v>0</v>
      </c>
    </row>
    <row r="90" spans="1:11" ht="12.75">
      <c r="A90" s="44"/>
      <c r="B90" s="58"/>
      <c r="C90" s="97" t="s">
        <v>77</v>
      </c>
      <c r="D90" s="41">
        <v>4010</v>
      </c>
      <c r="E90" s="346">
        <v>454267</v>
      </c>
      <c r="F90" s="346">
        <v>553909</v>
      </c>
      <c r="G90" s="346">
        <f aca="true" t="shared" si="21" ref="G90:G98">SUM(H90:J90)</f>
        <v>551909</v>
      </c>
      <c r="H90" s="346">
        <v>189257</v>
      </c>
      <c r="I90" s="346"/>
      <c r="J90" s="346">
        <v>362652</v>
      </c>
      <c r="K90" s="34">
        <f t="shared" si="14"/>
        <v>1.2149440747401858</v>
      </c>
    </row>
    <row r="91" spans="1:11" ht="12.75">
      <c r="A91" s="44"/>
      <c r="B91" s="58"/>
      <c r="C91" s="97" t="s">
        <v>24</v>
      </c>
      <c r="D91" s="41">
        <v>4040</v>
      </c>
      <c r="E91" s="346">
        <v>40849</v>
      </c>
      <c r="F91" s="346">
        <v>35928</v>
      </c>
      <c r="G91" s="346">
        <f t="shared" si="21"/>
        <v>35928</v>
      </c>
      <c r="H91" s="346">
        <f>IF('Załącznik Nr 2 - wydatki'!H137&gt;0,'Załącznik Nr 2 - wydatki'!H137,"")</f>
        <v>2721</v>
      </c>
      <c r="I91" s="346"/>
      <c r="J91" s="346">
        <v>33207</v>
      </c>
      <c r="K91" s="34">
        <f t="shared" si="14"/>
        <v>0.8795319346862837</v>
      </c>
    </row>
    <row r="92" spans="1:11" ht="12.75">
      <c r="A92" s="44"/>
      <c r="B92" s="58"/>
      <c r="C92" s="97" t="s">
        <v>79</v>
      </c>
      <c r="D92" s="41">
        <v>4110</v>
      </c>
      <c r="E92" s="346">
        <v>83535</v>
      </c>
      <c r="F92" s="346">
        <v>94428</v>
      </c>
      <c r="G92" s="346">
        <f t="shared" si="21"/>
        <v>94428</v>
      </c>
      <c r="H92" s="346">
        <v>27622</v>
      </c>
      <c r="I92" s="346"/>
      <c r="J92" s="346">
        <v>66806</v>
      </c>
      <c r="K92" s="34">
        <f t="shared" si="14"/>
        <v>1.1304004309570839</v>
      </c>
    </row>
    <row r="93" spans="1:11" ht="12.75">
      <c r="A93" s="44"/>
      <c r="B93" s="58"/>
      <c r="C93" s="97" t="s">
        <v>137</v>
      </c>
      <c r="D93" s="41">
        <v>4120</v>
      </c>
      <c r="E93" s="346">
        <v>11126</v>
      </c>
      <c r="F93" s="346">
        <v>13268</v>
      </c>
      <c r="G93" s="346">
        <f t="shared" si="21"/>
        <v>13268</v>
      </c>
      <c r="H93" s="346">
        <f>IF('Załącznik Nr 2 - wydatki'!H139&gt;0,'Załącznik Nr 2 - wydatki'!H139,"")</f>
        <v>4664</v>
      </c>
      <c r="I93" s="346"/>
      <c r="J93" s="346">
        <v>8604</v>
      </c>
      <c r="K93" s="34">
        <f t="shared" si="14"/>
        <v>1.19252202049254</v>
      </c>
    </row>
    <row r="94" spans="1:11" ht="12.75">
      <c r="A94" s="44"/>
      <c r="B94" s="58"/>
      <c r="C94" s="97" t="s">
        <v>80</v>
      </c>
      <c r="D94" s="41">
        <v>4210</v>
      </c>
      <c r="E94" s="346">
        <v>19099</v>
      </c>
      <c r="F94" s="346">
        <v>17513</v>
      </c>
      <c r="G94" s="346">
        <f t="shared" si="21"/>
        <v>17513</v>
      </c>
      <c r="H94" s="346">
        <v>7391</v>
      </c>
      <c r="I94" s="346"/>
      <c r="J94" s="346">
        <v>10122</v>
      </c>
      <c r="K94" s="34">
        <f t="shared" si="14"/>
        <v>0.916959003089167</v>
      </c>
    </row>
    <row r="95" spans="1:11" ht="12.75">
      <c r="A95" s="44"/>
      <c r="B95" s="58"/>
      <c r="C95" s="97" t="s">
        <v>83</v>
      </c>
      <c r="D95" s="41">
        <v>4300</v>
      </c>
      <c r="E95" s="346">
        <v>16026</v>
      </c>
      <c r="F95" s="346">
        <v>15854</v>
      </c>
      <c r="G95" s="346">
        <f t="shared" si="21"/>
        <v>15854</v>
      </c>
      <c r="H95" s="346">
        <v>3216</v>
      </c>
      <c r="I95" s="346"/>
      <c r="J95" s="346">
        <v>12638</v>
      </c>
      <c r="K95" s="34">
        <f t="shared" si="14"/>
        <v>0.9892674404093348</v>
      </c>
    </row>
    <row r="96" spans="1:11" ht="12.75">
      <c r="A96" s="44"/>
      <c r="B96" s="58"/>
      <c r="C96" s="97" t="s">
        <v>84</v>
      </c>
      <c r="D96" s="41">
        <v>4410</v>
      </c>
      <c r="E96" s="346">
        <v>2872</v>
      </c>
      <c r="F96" s="346">
        <v>5590</v>
      </c>
      <c r="G96" s="346">
        <f t="shared" si="21"/>
        <v>3018</v>
      </c>
      <c r="H96" s="346">
        <v>1500</v>
      </c>
      <c r="I96" s="346"/>
      <c r="J96" s="346">
        <v>1518</v>
      </c>
      <c r="K96" s="34">
        <f t="shared" si="14"/>
        <v>1.0508356545961002</v>
      </c>
    </row>
    <row r="97" spans="1:11" ht="12.75">
      <c r="A97" s="44"/>
      <c r="B97" s="58"/>
      <c r="C97" s="97" t="s">
        <v>86</v>
      </c>
      <c r="D97" s="41">
        <v>4440</v>
      </c>
      <c r="E97" s="346">
        <v>3079</v>
      </c>
      <c r="F97" s="346">
        <v>3127</v>
      </c>
      <c r="G97" s="346">
        <f t="shared" si="21"/>
        <v>3453</v>
      </c>
      <c r="H97" s="346">
        <v>2000</v>
      </c>
      <c r="I97" s="346"/>
      <c r="J97" s="346">
        <v>1453</v>
      </c>
      <c r="K97" s="34">
        <f t="shared" si="14"/>
        <v>1.1214680090938616</v>
      </c>
    </row>
    <row r="98" spans="1:11" ht="24">
      <c r="A98" s="44"/>
      <c r="B98" s="58"/>
      <c r="C98" s="97" t="s">
        <v>385</v>
      </c>
      <c r="D98" s="41">
        <v>6060</v>
      </c>
      <c r="E98" s="346">
        <f>IF('Załącznik Nr 2 - wydatki'!E144&gt;0,'Załącznik Nr 2 - wydatki'!E144,"")</f>
        <v>5000</v>
      </c>
      <c r="F98" s="346">
        <f>IF('Załącznik Nr 2 - wydatki'!F144&gt;0,'Załącznik Nr 2 - wydatki'!F144,"")</f>
        <v>5000</v>
      </c>
      <c r="G98" s="346">
        <f t="shared" si="21"/>
        <v>0</v>
      </c>
      <c r="H98" s="346">
        <f>IF('Załącznik Nr 2 - wydatki'!H144&gt;0,'Załącznik Nr 2 - wydatki'!H144,"")</f>
      </c>
      <c r="I98" s="346"/>
      <c r="J98" s="346"/>
      <c r="K98" s="34">
        <f t="shared" si="14"/>
        <v>0</v>
      </c>
    </row>
    <row r="99" spans="1:11" s="4" customFormat="1" ht="18" customHeight="1">
      <c r="A99" s="79"/>
      <c r="B99" s="59">
        <v>75022</v>
      </c>
      <c r="C99" s="98" t="s">
        <v>333</v>
      </c>
      <c r="D99" s="134"/>
      <c r="E99" s="512">
        <f aca="true" t="shared" si="22" ref="E99:J99">SUM(E100:E106)</f>
        <v>288384</v>
      </c>
      <c r="F99" s="512">
        <f t="shared" si="22"/>
        <v>293676</v>
      </c>
      <c r="G99" s="512">
        <f t="shared" si="22"/>
        <v>293676</v>
      </c>
      <c r="H99" s="512">
        <f t="shared" si="22"/>
        <v>293676</v>
      </c>
      <c r="I99" s="512">
        <f t="shared" si="22"/>
        <v>0</v>
      </c>
      <c r="J99" s="512">
        <f t="shared" si="22"/>
        <v>0</v>
      </c>
      <c r="K99" s="34">
        <f t="shared" si="14"/>
        <v>1.0183505326231692</v>
      </c>
    </row>
    <row r="100" spans="1:11" ht="12.75">
      <c r="A100" s="44"/>
      <c r="B100" s="58"/>
      <c r="C100" s="97" t="s">
        <v>120</v>
      </c>
      <c r="D100" s="41">
        <v>3030</v>
      </c>
      <c r="E100" s="346">
        <f>IF('Załącznik Nr 2 - wydatki'!E158&gt;0,'Załącznik Nr 2 - wydatki'!E158,"")</f>
        <v>268597</v>
      </c>
      <c r="F100" s="346">
        <f>IF('Załącznik Nr 2 - wydatki'!F158&gt;0,'Załącznik Nr 2 - wydatki'!F158,"")</f>
        <v>273700</v>
      </c>
      <c r="G100" s="346">
        <f>IF('Załącznik Nr 2 - wydatki'!G158&gt;0,'Załącznik Nr 2 - wydatki'!G158,"")</f>
        <v>273700</v>
      </c>
      <c r="H100" s="346">
        <f>IF('Załącznik Nr 2 - wydatki'!H158&gt;0,'Załącznik Nr 2 - wydatki'!H158,"")</f>
        <v>273700</v>
      </c>
      <c r="I100" s="346">
        <f>IF('Załącznik Nr 2 - wydatki'!I158&gt;0,'Załącznik Nr 2 - wydatki'!I158,"")</f>
      </c>
      <c r="J100" s="346">
        <f>IF('Załącznik Nr 2 - wydatki'!J158&gt;0,'Załącznik Nr 2 - wydatki'!J158,"")</f>
      </c>
      <c r="K100" s="34">
        <f t="shared" si="14"/>
        <v>1.0189987229939277</v>
      </c>
    </row>
    <row r="101" spans="1:11" ht="12.75">
      <c r="A101" s="44"/>
      <c r="B101" s="58"/>
      <c r="C101" s="97" t="s">
        <v>80</v>
      </c>
      <c r="D101" s="41">
        <v>4210</v>
      </c>
      <c r="E101" s="346">
        <f>IF('Załącznik Nr 2 - wydatki'!E159&gt;0,'Załącznik Nr 2 - wydatki'!E159,"")</f>
        <v>7331</v>
      </c>
      <c r="F101" s="346">
        <f>IF('Załącznik Nr 2 - wydatki'!F159&gt;0,'Załącznik Nr 2 - wydatki'!F159,"")</f>
        <v>7470</v>
      </c>
      <c r="G101" s="346">
        <f>IF('Załącznik Nr 2 - wydatki'!G159&gt;0,'Załącznik Nr 2 - wydatki'!G159,"")</f>
        <v>7470</v>
      </c>
      <c r="H101" s="346">
        <f>IF('Załącznik Nr 2 - wydatki'!H159&gt;0,'Załącznik Nr 2 - wydatki'!H159,"")</f>
        <v>7470</v>
      </c>
      <c r="I101" s="346">
        <f>IF('Załącznik Nr 2 - wydatki'!I159&gt;0,'Załącznik Nr 2 - wydatki'!I159,"")</f>
      </c>
      <c r="J101" s="346">
        <f>IF('Załącznik Nr 2 - wydatki'!J159&gt;0,'Załącznik Nr 2 - wydatki'!J159,"")</f>
      </c>
      <c r="K101" s="34">
        <f t="shared" si="14"/>
        <v>1.0189605783658437</v>
      </c>
    </row>
    <row r="102" spans="1:11" ht="12.75">
      <c r="A102" s="44"/>
      <c r="B102" s="58"/>
      <c r="C102" s="97" t="s">
        <v>83</v>
      </c>
      <c r="D102" s="41">
        <v>4300</v>
      </c>
      <c r="E102" s="346">
        <f>IF('Załącznik Nr 2 - wydatki'!E160&gt;0,'Załącznik Nr 2 - wydatki'!E160,"")</f>
        <v>7634</v>
      </c>
      <c r="F102" s="346">
        <f>IF('Załącznik Nr 2 - wydatki'!F160&gt;0,'Załącznik Nr 2 - wydatki'!F160,"")</f>
        <v>7779</v>
      </c>
      <c r="G102" s="346">
        <f>IF('Załącznik Nr 2 - wydatki'!G160&gt;0,'Załącznik Nr 2 - wydatki'!G160,"")</f>
        <v>7779</v>
      </c>
      <c r="H102" s="346">
        <f>IF('Załącznik Nr 2 - wydatki'!H160&gt;0,'Załącznik Nr 2 - wydatki'!H160,"")</f>
        <v>7779</v>
      </c>
      <c r="I102" s="346">
        <f>IF('Załącznik Nr 2 - wydatki'!I160&gt;0,'Załącznik Nr 2 - wydatki'!I160,"")</f>
      </c>
      <c r="J102" s="346">
        <f>IF('Załącznik Nr 2 - wydatki'!J160&gt;0,'Załącznik Nr 2 - wydatki'!J160,"")</f>
      </c>
      <c r="K102" s="34">
        <f t="shared" si="14"/>
        <v>1.0189939743253864</v>
      </c>
    </row>
    <row r="103" spans="1:11" ht="12.75">
      <c r="A103" s="44"/>
      <c r="B103" s="58"/>
      <c r="C103" s="106" t="s">
        <v>298</v>
      </c>
      <c r="D103" s="207">
        <v>4170</v>
      </c>
      <c r="E103" s="346">
        <f>IF('Załącznik Nr 2 - wydatki'!E161&gt;0,'Załącznik Nr 2 - wydatki'!E161,"")</f>
        <v>1550</v>
      </c>
      <c r="F103" s="346">
        <f>IF('Załącznik Nr 2 - wydatki'!F161&gt;0,'Załącznik Nr 2 - wydatki'!F161,"")</f>
        <v>1580</v>
      </c>
      <c r="G103" s="346">
        <f>IF('Załącznik Nr 2 - wydatki'!G161&gt;0,'Załącznik Nr 2 - wydatki'!G161,"")</f>
        <v>1580</v>
      </c>
      <c r="H103" s="346">
        <f>IF('Załącznik Nr 2 - wydatki'!H161&gt;0,'Załącznik Nr 2 - wydatki'!H161,"")</f>
        <v>1580</v>
      </c>
      <c r="I103" s="346">
        <f>IF('Załącznik Nr 2 - wydatki'!I161&gt;0,'Załącznik Nr 2 - wydatki'!I161,"")</f>
      </c>
      <c r="J103" s="346">
        <f>IF('Załącznik Nr 2 - wydatki'!J161&gt;0,'Załącznik Nr 2 - wydatki'!J161,"")</f>
      </c>
      <c r="K103" s="34">
        <f t="shared" si="14"/>
        <v>1.0193548387096774</v>
      </c>
    </row>
    <row r="104" spans="1:11" ht="12.75">
      <c r="A104" s="44"/>
      <c r="B104" s="58"/>
      <c r="C104" s="106" t="s">
        <v>81</v>
      </c>
      <c r="D104" s="207">
        <v>4260</v>
      </c>
      <c r="E104" s="346">
        <f>IF('Załącznik Nr 2 - wydatki'!E162&gt;0,'Załącznik Nr 2 - wydatki'!E162,"")</f>
        <v>184</v>
      </c>
      <c r="F104" s="346">
        <f>IF('Załącznik Nr 2 - wydatki'!F162&gt;0,'Załącznik Nr 2 - wydatki'!F162,"")</f>
      </c>
      <c r="G104" s="346">
        <f>IF('Załącznik Nr 2 - wydatki'!G162&gt;0,'Załącznik Nr 2 - wydatki'!G162,"")</f>
      </c>
      <c r="H104" s="346">
        <f>IF('Załącznik Nr 2 - wydatki'!H162&gt;0,'Załącznik Nr 2 - wydatki'!H162,"")</f>
      </c>
      <c r="I104" s="346">
        <f>IF('Załącznik Nr 2 - wydatki'!I162&gt;0,'Załącznik Nr 2 - wydatki'!I162,"")</f>
      </c>
      <c r="J104" s="346">
        <f>IF('Załącznik Nr 2 - wydatki'!J162&gt;0,'Załącznik Nr 2 - wydatki'!J162,"")</f>
      </c>
      <c r="K104" s="34"/>
    </row>
    <row r="105" spans="1:11" ht="12.75">
      <c r="A105" s="44"/>
      <c r="B105" s="58"/>
      <c r="C105" s="106" t="s">
        <v>393</v>
      </c>
      <c r="D105" s="207">
        <v>4610</v>
      </c>
      <c r="E105" s="346">
        <f>IF('Załącznik Nr 2 - wydatki'!E163&gt;0,'Załącznik Nr 2 - wydatki'!E163,"")</f>
        <v>300</v>
      </c>
      <c r="F105" s="346">
        <f>IF('Załącznik Nr 2 - wydatki'!F163&gt;0,'Załącznik Nr 2 - wydatki'!F163,"")</f>
        <v>306</v>
      </c>
      <c r="G105" s="346">
        <f>IF('Załącznik Nr 2 - wydatki'!G163&gt;0,'Załącznik Nr 2 - wydatki'!G163,"")</f>
        <v>306</v>
      </c>
      <c r="H105" s="346">
        <f>IF('Załącznik Nr 2 - wydatki'!H163&gt;0,'Załącznik Nr 2 - wydatki'!H163,"")</f>
        <v>306</v>
      </c>
      <c r="I105" s="346">
        <f>IF('Załącznik Nr 2 - wydatki'!I163&gt;0,'Załącznik Nr 2 - wydatki'!I163,"")</f>
      </c>
      <c r="J105" s="346">
        <f>IF('Załącznik Nr 2 - wydatki'!J163&gt;0,'Załącznik Nr 2 - wydatki'!J163,"")</f>
      </c>
      <c r="K105" s="34">
        <f t="shared" si="14"/>
        <v>1.02</v>
      </c>
    </row>
    <row r="106" spans="1:11" ht="12.75">
      <c r="A106" s="44"/>
      <c r="B106" s="58"/>
      <c r="C106" s="97" t="s">
        <v>140</v>
      </c>
      <c r="D106" s="41">
        <v>4410</v>
      </c>
      <c r="E106" s="346">
        <f>IF('Załącznik Nr 2 - wydatki'!E164&gt;0,'Załącznik Nr 2 - wydatki'!E164,"")</f>
        <v>2788</v>
      </c>
      <c r="F106" s="346">
        <f>IF('Załącznik Nr 2 - wydatki'!F164&gt;0,'Załącznik Nr 2 - wydatki'!F164,"")</f>
        <v>2841</v>
      </c>
      <c r="G106" s="346">
        <f>IF('Załącznik Nr 2 - wydatki'!G164&gt;0,'Załącznik Nr 2 - wydatki'!G164,"")</f>
        <v>2841</v>
      </c>
      <c r="H106" s="346">
        <f>IF('Załącznik Nr 2 - wydatki'!H164&gt;0,'Załącznik Nr 2 - wydatki'!H164,"")</f>
        <v>2841</v>
      </c>
      <c r="I106" s="346">
        <f>IF('Załącznik Nr 2 - wydatki'!I164&gt;0,'Załącznik Nr 2 - wydatki'!I164,"")</f>
      </c>
      <c r="J106" s="346">
        <f>IF('Załącznik Nr 2 - wydatki'!J164&gt;0,'Załącznik Nr 2 - wydatki'!J164,"")</f>
      </c>
      <c r="K106" s="34">
        <f t="shared" si="14"/>
        <v>1.019010043041607</v>
      </c>
    </row>
    <row r="107" spans="1:11" s="4" customFormat="1" ht="18" customHeight="1">
      <c r="A107" s="79"/>
      <c r="B107" s="59">
        <v>75023</v>
      </c>
      <c r="C107" s="98" t="s">
        <v>276</v>
      </c>
      <c r="D107" s="134"/>
      <c r="E107" s="512">
        <f aca="true" t="shared" si="23" ref="E107:J107">SUM(E108:E136)</f>
        <v>8960909</v>
      </c>
      <c r="F107" s="512">
        <f t="shared" si="23"/>
        <v>10446018</v>
      </c>
      <c r="G107" s="512">
        <f t="shared" si="23"/>
        <v>10282118</v>
      </c>
      <c r="H107" s="512">
        <f t="shared" si="23"/>
        <v>10282118</v>
      </c>
      <c r="I107" s="512">
        <f t="shared" si="23"/>
        <v>0</v>
      </c>
      <c r="J107" s="512">
        <f t="shared" si="23"/>
        <v>0</v>
      </c>
      <c r="K107" s="34">
        <f t="shared" si="14"/>
        <v>1.147441403545109</v>
      </c>
    </row>
    <row r="108" spans="1:11" ht="12.75">
      <c r="A108" s="44"/>
      <c r="B108" s="58"/>
      <c r="C108" s="97" t="s">
        <v>77</v>
      </c>
      <c r="D108" s="41">
        <v>4010</v>
      </c>
      <c r="E108" s="365">
        <f>IF('Załącznik Nr 2 - wydatki'!E167&gt;0,'Załącznik Nr 2 - wydatki'!E167,"")</f>
        <v>5374725</v>
      </c>
      <c r="F108" s="365">
        <f>IF('Załącznik Nr 2 - wydatki'!F167&gt;0,'Załącznik Nr 2 - wydatki'!F167,"")</f>
        <v>5943138</v>
      </c>
      <c r="G108" s="365">
        <f>IF('Załącznik Nr 2 - wydatki'!G167&gt;0,'Załącznik Nr 2 - wydatki'!G167,"")</f>
        <v>5943138</v>
      </c>
      <c r="H108" s="365">
        <f>IF('Załącznik Nr 2 - wydatki'!H167&gt;0,'Załącznik Nr 2 - wydatki'!H167,"")</f>
        <v>5943138</v>
      </c>
      <c r="I108" s="346">
        <f>IF('Załącznik Nr 2 - wydatki'!I167&gt;0,'Załącznik Nr 2 - wydatki'!I167,"")</f>
      </c>
      <c r="J108" s="346">
        <f>IF('Załącznik Nr 2 - wydatki'!J167&gt;0,'Załącznik Nr 2 - wydatki'!J167,"")</f>
      </c>
      <c r="K108" s="34">
        <f t="shared" si="14"/>
        <v>1.1057566666201526</v>
      </c>
    </row>
    <row r="109" spans="1:11" ht="12.75">
      <c r="A109" s="44"/>
      <c r="B109" s="58"/>
      <c r="C109" s="97" t="s">
        <v>24</v>
      </c>
      <c r="D109" s="41">
        <v>4040</v>
      </c>
      <c r="E109" s="365">
        <f>IF('Załącznik Nr 2 - wydatki'!E168&gt;0,'Załącznik Nr 2 - wydatki'!E168,"")</f>
        <v>371812</v>
      </c>
      <c r="F109" s="365">
        <f>IF('Załącznik Nr 2 - wydatki'!F168&gt;0,'Załącznik Nr 2 - wydatki'!F168,"")</f>
        <v>405900</v>
      </c>
      <c r="G109" s="365">
        <f>IF('Załącznik Nr 2 - wydatki'!G168&gt;0,'Załącznik Nr 2 - wydatki'!G168,"")</f>
        <v>405900</v>
      </c>
      <c r="H109" s="365">
        <f>IF('Załącznik Nr 2 - wydatki'!H168&gt;0,'Załącznik Nr 2 - wydatki'!H168,"")</f>
        <v>405900</v>
      </c>
      <c r="I109" s="336">
        <f>IF('Załącznik Nr 2 - wydatki'!I168&gt;0,'Załącznik Nr 2 - wydatki'!I168,"")</f>
      </c>
      <c r="J109" s="336">
        <f>IF('Załącznik Nr 2 - wydatki'!J168&gt;0,'Załącznik Nr 2 - wydatki'!J168,"")</f>
      </c>
      <c r="K109" s="34">
        <f t="shared" si="14"/>
        <v>1.0916807418803052</v>
      </c>
    </row>
    <row r="110" spans="1:11" ht="12.75">
      <c r="A110" s="44"/>
      <c r="B110" s="58"/>
      <c r="C110" s="97" t="s">
        <v>79</v>
      </c>
      <c r="D110" s="41">
        <v>4110</v>
      </c>
      <c r="E110" s="365">
        <f>IF('Załącznik Nr 2 - wydatki'!E169&gt;0,'Załącznik Nr 2 - wydatki'!E169,"")</f>
        <v>928615</v>
      </c>
      <c r="F110" s="365">
        <f>IF('Załącznik Nr 2 - wydatki'!F169&gt;0,'Załącznik Nr 2 - wydatki'!F169,"")</f>
        <v>1036137</v>
      </c>
      <c r="G110" s="365">
        <f>IF('Załącznik Nr 2 - wydatki'!G169&gt;0,'Załącznik Nr 2 - wydatki'!G169,"")</f>
        <v>1036137</v>
      </c>
      <c r="H110" s="365">
        <f>IF('Załącznik Nr 2 - wydatki'!H169&gt;0,'Załącznik Nr 2 - wydatki'!H169,"")</f>
        <v>1036137</v>
      </c>
      <c r="I110" s="346">
        <f>IF('Załącznik Nr 2 - wydatki'!I169&gt;0,'Załącznik Nr 2 - wydatki'!I169,"")</f>
      </c>
      <c r="J110" s="346">
        <f>IF('Załącznik Nr 2 - wydatki'!J169&gt;0,'Załącznik Nr 2 - wydatki'!J169,"")</f>
      </c>
      <c r="K110" s="34">
        <f t="shared" si="14"/>
        <v>1.1157874899716245</v>
      </c>
    </row>
    <row r="111" spans="1:11" ht="12.75">
      <c r="A111" s="44"/>
      <c r="B111" s="58"/>
      <c r="C111" s="97" t="s">
        <v>137</v>
      </c>
      <c r="D111" s="41">
        <v>4120</v>
      </c>
      <c r="E111" s="365">
        <f>IF('Załącznik Nr 2 - wydatki'!E170&gt;0,'Załącznik Nr 2 - wydatki'!E170,"")</f>
        <v>132043</v>
      </c>
      <c r="F111" s="365">
        <f>IF('Załącznik Nr 2 - wydatki'!F170&gt;0,'Załącznik Nr 2 - wydatki'!F170,"")</f>
        <v>146060</v>
      </c>
      <c r="G111" s="365">
        <f>IF('Załącznik Nr 2 - wydatki'!G170&gt;0,'Załącznik Nr 2 - wydatki'!G170,"")</f>
        <v>146060</v>
      </c>
      <c r="H111" s="365">
        <f>IF('Załącznik Nr 2 - wydatki'!H170&gt;0,'Załącznik Nr 2 - wydatki'!H170,"")</f>
        <v>146060</v>
      </c>
      <c r="I111" s="346">
        <f>IF('Załącznik Nr 2 - wydatki'!I170&gt;0,'Załącznik Nr 2 - wydatki'!I170,"")</f>
      </c>
      <c r="J111" s="346">
        <f>IF('Załącznik Nr 2 - wydatki'!J170&gt;0,'Załącznik Nr 2 - wydatki'!J170,"")</f>
      </c>
      <c r="K111" s="34">
        <f t="shared" si="14"/>
        <v>1.1061548132047894</v>
      </c>
    </row>
    <row r="112" spans="1:11" ht="12.75">
      <c r="A112" s="44"/>
      <c r="B112" s="58"/>
      <c r="C112" s="97" t="s">
        <v>117</v>
      </c>
      <c r="D112" s="41">
        <v>4210</v>
      </c>
      <c r="E112" s="365">
        <f>IF('Załącznik Nr 2 - wydatki'!E171&gt;0,'Załącznik Nr 2 - wydatki'!E171,"")</f>
        <v>219517</v>
      </c>
      <c r="F112" s="365">
        <f>IF('Załącznik Nr 2 - wydatki'!F171&gt;0,'Załącznik Nr 2 - wydatki'!F171,"")</f>
        <v>272073</v>
      </c>
      <c r="G112" s="365">
        <f>IF('Załącznik Nr 2 - wydatki'!G171&gt;0,'Załącznik Nr 2 - wydatki'!G171,"")</f>
        <v>272073</v>
      </c>
      <c r="H112" s="365">
        <f>IF('Załącznik Nr 2 - wydatki'!H171&gt;0,'Załącznik Nr 2 - wydatki'!H171,"")</f>
        <v>272073</v>
      </c>
      <c r="I112" s="351">
        <f>IF('Załącznik Nr 2 - wydatki'!I171&gt;0,'Załącznik Nr 2 - wydatki'!I171,"")</f>
      </c>
      <c r="J112" s="351">
        <f>IF('Załącznik Nr 2 - wydatki'!J171&gt;0,'Załącznik Nr 2 - wydatki'!J171,"")</f>
      </c>
      <c r="K112" s="34">
        <f t="shared" si="14"/>
        <v>1.2394165372157966</v>
      </c>
    </row>
    <row r="113" spans="1:11" ht="12.75">
      <c r="A113" s="44"/>
      <c r="B113" s="58"/>
      <c r="C113" s="97" t="s">
        <v>81</v>
      </c>
      <c r="D113" s="41">
        <v>4260</v>
      </c>
      <c r="E113" s="365">
        <f>IF('Załącznik Nr 2 - wydatki'!E172&gt;0,'Załącznik Nr 2 - wydatki'!E172,"")</f>
        <v>142546</v>
      </c>
      <c r="F113" s="365">
        <f>IF('Załącznik Nr 2 - wydatki'!F172&gt;0,'Załącznik Nr 2 - wydatki'!F172,"")</f>
        <v>162000</v>
      </c>
      <c r="G113" s="365">
        <f>IF('Załącznik Nr 2 - wydatki'!G172&gt;0,'Załącznik Nr 2 - wydatki'!G172,"")</f>
        <v>162000</v>
      </c>
      <c r="H113" s="365">
        <f>IF('Załącznik Nr 2 - wydatki'!H172&gt;0,'Załącznik Nr 2 - wydatki'!H172,"")</f>
        <v>162000</v>
      </c>
      <c r="I113" s="336">
        <f>IF('Załącznik Nr 2 - wydatki'!I172&gt;0,'Załącznik Nr 2 - wydatki'!I172,"")</f>
      </c>
      <c r="J113" s="336">
        <f>IF('Załącznik Nr 2 - wydatki'!J172&gt;0,'Załącznik Nr 2 - wydatki'!J172,"")</f>
      </c>
      <c r="K113" s="34">
        <f t="shared" si="14"/>
        <v>1.136475243079427</v>
      </c>
    </row>
    <row r="114" spans="1:11" ht="24">
      <c r="A114" s="44"/>
      <c r="B114" s="58"/>
      <c r="C114" s="106" t="s">
        <v>348</v>
      </c>
      <c r="D114" s="42">
        <v>4270</v>
      </c>
      <c r="E114" s="365">
        <f>IF('Załącznik Nr 2 - wydatki'!E173&gt;0,'Załącznik Nr 2 - wydatki'!E173,"")</f>
        <v>123700</v>
      </c>
      <c r="F114" s="365">
        <f>IF('Załącznik Nr 2 - wydatki'!F173&gt;0,'Załącznik Nr 2 - wydatki'!F173,"")</f>
        <v>100000</v>
      </c>
      <c r="G114" s="365">
        <f>IF('Załącznik Nr 2 - wydatki'!G173&gt;0,'Załącznik Nr 2 - wydatki'!G173,"")</f>
        <v>100000</v>
      </c>
      <c r="H114" s="365">
        <f>IF('Załącznik Nr 2 - wydatki'!H173&gt;0,'Załącznik Nr 2 - wydatki'!H173,"")</f>
        <v>100000</v>
      </c>
      <c r="I114" s="365">
        <f>IF('Załącznik Nr 2 - wydatki'!I174&gt;0,'Załącznik Nr 2 - wydatki'!I174,"")</f>
      </c>
      <c r="J114" s="365">
        <f>IF('Załącznik Nr 2 - wydatki'!J174&gt;0,'Załącznik Nr 2 - wydatki'!J174,"")</f>
      </c>
      <c r="K114" s="34">
        <f t="shared" si="14"/>
        <v>0.8084074373484236</v>
      </c>
    </row>
    <row r="115" spans="1:11" ht="12.75">
      <c r="A115" s="44"/>
      <c r="B115" s="58"/>
      <c r="C115" s="255" t="s">
        <v>298</v>
      </c>
      <c r="D115" s="41">
        <v>4170</v>
      </c>
      <c r="E115" s="365">
        <f>IF('Załącznik Nr 2 - wydatki'!E174&gt;0,'Załącznik Nr 2 - wydatki'!E174,"")</f>
        <v>94900</v>
      </c>
      <c r="F115" s="365">
        <f>IF('Załącznik Nr 2 - wydatki'!F174&gt;0,'Załącznik Nr 2 - wydatki'!F174,"")</f>
        <v>86000</v>
      </c>
      <c r="G115" s="365">
        <f>IF('Załącznik Nr 2 - wydatki'!G174&gt;0,'Załącznik Nr 2 - wydatki'!G174,"")</f>
        <v>86000</v>
      </c>
      <c r="H115" s="365">
        <f>IF('Załącznik Nr 2 - wydatki'!H174&gt;0,'Załącznik Nr 2 - wydatki'!H174,"")</f>
        <v>86000</v>
      </c>
      <c r="I115" s="346">
        <f>IF('Załącznik Nr 2 - wydatki'!I175&gt;0,'Załącznik Nr 2 - wydatki'!I175,"")</f>
      </c>
      <c r="J115" s="346">
        <f>IF('Załącznik Nr 2 - wydatki'!J175&gt;0,'Załącznik Nr 2 - wydatki'!J175,"")</f>
      </c>
      <c r="K115" s="34">
        <f t="shared" si="14"/>
        <v>0.9062170706006323</v>
      </c>
    </row>
    <row r="116" spans="1:11" ht="12.75">
      <c r="A116" s="44"/>
      <c r="B116" s="58"/>
      <c r="C116" s="97" t="s">
        <v>83</v>
      </c>
      <c r="D116" s="41">
        <v>4300</v>
      </c>
      <c r="E116" s="365">
        <f>IF('Załącznik Nr 2 - wydatki'!E175&gt;0,'Załącznik Nr 2 - wydatki'!E175,"")</f>
        <v>511106</v>
      </c>
      <c r="F116" s="365">
        <f>IF('Załącznik Nr 2 - wydatki'!F175&gt;0,'Załącznik Nr 2 - wydatki'!F175,"")</f>
        <v>527330</v>
      </c>
      <c r="G116" s="365">
        <f>IF('Załącznik Nr 2 - wydatki'!G175&gt;0,'Załącznik Nr 2 - wydatki'!G175,"")</f>
        <v>527330</v>
      </c>
      <c r="H116" s="365">
        <f>IF('Załącznik Nr 2 - wydatki'!H175&gt;0,'Załącznik Nr 2 - wydatki'!H175,"")</f>
        <v>527330</v>
      </c>
      <c r="I116" s="351">
        <f>IF('Załącznik Nr 2 - wydatki'!I176&gt;0,'Załącznik Nr 2 - wydatki'!I176,"")</f>
      </c>
      <c r="J116" s="351">
        <f>IF('Załącznik Nr 2 - wydatki'!J176&gt;0,'Załącznik Nr 2 - wydatki'!J176,"")</f>
      </c>
      <c r="K116" s="34">
        <f t="shared" si="14"/>
        <v>1.0317429261249134</v>
      </c>
    </row>
    <row r="117" spans="1:11" ht="12.75">
      <c r="A117" s="44"/>
      <c r="B117" s="58"/>
      <c r="C117" s="97" t="s">
        <v>140</v>
      </c>
      <c r="D117" s="41">
        <v>4410</v>
      </c>
      <c r="E117" s="365">
        <f>IF('Załącznik Nr 2 - wydatki'!E176&gt;0,'Załącznik Nr 2 - wydatki'!E176,"")</f>
        <v>25380</v>
      </c>
      <c r="F117" s="365">
        <f>IF('Załącznik Nr 2 - wydatki'!F176&gt;0,'Załącznik Nr 2 - wydatki'!F176,"")</f>
        <v>25000</v>
      </c>
      <c r="G117" s="365">
        <f>IF('Załącznik Nr 2 - wydatki'!G176&gt;0,'Załącznik Nr 2 - wydatki'!G176,"")</f>
        <v>25000</v>
      </c>
      <c r="H117" s="365">
        <f>IF('Załącznik Nr 2 - wydatki'!H176&gt;0,'Załącznik Nr 2 - wydatki'!H176,"")</f>
        <v>25000</v>
      </c>
      <c r="I117" s="346">
        <f>IF('Załącznik Nr 2 - wydatki'!I177&gt;0,'Załącznik Nr 2 - wydatki'!I177,"")</f>
      </c>
      <c r="J117" s="346">
        <f>IF('Załącznik Nr 2 - wydatki'!J177&gt;0,'Załącznik Nr 2 - wydatki'!J177,"")</f>
      </c>
      <c r="K117" s="34">
        <f t="shared" si="14"/>
        <v>0.9850275807722616</v>
      </c>
    </row>
    <row r="118" spans="1:11" ht="12.75">
      <c r="A118" s="44"/>
      <c r="B118" s="58"/>
      <c r="C118" s="97" t="s">
        <v>85</v>
      </c>
      <c r="D118" s="41">
        <v>4430</v>
      </c>
      <c r="E118" s="365">
        <f>IF('Załącznik Nr 2 - wydatki'!E177&gt;0,'Załącznik Nr 2 - wydatki'!E177,"")</f>
        <v>31</v>
      </c>
      <c r="F118" s="365">
        <f>IF('Załącznik Nr 2 - wydatki'!F177&gt;0,'Załącznik Nr 2 - wydatki'!F177,"")</f>
      </c>
      <c r="G118" s="365">
        <f>IF('Załącznik Nr 2 - wydatki'!G177&gt;0,'Załącznik Nr 2 - wydatki'!G177,"")</f>
      </c>
      <c r="H118" s="365">
        <f>IF('Załącznik Nr 2 - wydatki'!H177&gt;0,'Załącznik Nr 2 - wydatki'!H177,"")</f>
      </c>
      <c r="I118" s="365">
        <f>IF('Załącznik Nr 2 - wydatki'!I178&gt;0,'Załącznik Nr 2 - wydatki'!I178,"")</f>
      </c>
      <c r="J118" s="365">
        <f>IF('Załącznik Nr 2 - wydatki'!J178&gt;0,'Załącznik Nr 2 - wydatki'!J178,"")</f>
      </c>
      <c r="K118" s="34"/>
    </row>
    <row r="119" spans="1:11" ht="12.75">
      <c r="A119" s="44"/>
      <c r="B119" s="58"/>
      <c r="C119" s="97" t="s">
        <v>86</v>
      </c>
      <c r="D119" s="41">
        <v>4440</v>
      </c>
      <c r="E119" s="365">
        <f>IF('Załącznik Nr 2 - wydatki'!E178&gt;0,'Załącznik Nr 2 - wydatki'!E178,"")</f>
        <v>107760</v>
      </c>
      <c r="F119" s="365">
        <f>IF('Załącznik Nr 2 - wydatki'!F178&gt;0,'Załącznik Nr 2 - wydatki'!F178,"")</f>
        <v>113680</v>
      </c>
      <c r="G119" s="365">
        <f>IF('Załącznik Nr 2 - wydatki'!G178&gt;0,'Załącznik Nr 2 - wydatki'!G178,"")</f>
        <v>113680</v>
      </c>
      <c r="H119" s="365">
        <f>IF('Załącznik Nr 2 - wydatki'!H178&gt;0,'Załącznik Nr 2 - wydatki'!H178,"")</f>
        <v>113680</v>
      </c>
      <c r="I119" s="346">
        <f>IF('Załącznik Nr 2 - wydatki'!I179&gt;0,'Załącznik Nr 2 - wydatki'!I179,"")</f>
      </c>
      <c r="J119" s="346">
        <f>IF('Załącznik Nr 2 - wydatki'!J179&gt;0,'Załącznik Nr 2 - wydatki'!J179,"")</f>
      </c>
      <c r="K119" s="34">
        <f t="shared" si="14"/>
        <v>1.0549368968077208</v>
      </c>
    </row>
    <row r="120" spans="1:11" ht="12.75">
      <c r="A120" s="44"/>
      <c r="B120" s="58"/>
      <c r="C120" s="97" t="s">
        <v>138</v>
      </c>
      <c r="D120" s="41">
        <v>4530</v>
      </c>
      <c r="E120" s="365">
        <f>IF('Załącznik Nr 2 - wydatki'!E179&gt;0,'Załącznik Nr 2 - wydatki'!E179,"")</f>
        <v>3300</v>
      </c>
      <c r="F120" s="365">
        <f>IF('Załącznik Nr 2 - wydatki'!F179&gt;0,'Załącznik Nr 2 - wydatki'!F179,"")</f>
        <v>3300</v>
      </c>
      <c r="G120" s="365">
        <f>IF('Załącznik Nr 2 - wydatki'!G179&gt;0,'Załącznik Nr 2 - wydatki'!G179,"")</f>
        <v>3300</v>
      </c>
      <c r="H120" s="365">
        <f>IF('Załącznik Nr 2 - wydatki'!H179&gt;0,'Załącznik Nr 2 - wydatki'!H179,"")</f>
        <v>3300</v>
      </c>
      <c r="I120" s="365">
        <f>IF('Załącznik Nr 2 - wydatki'!I179&gt;0,'Załącznik Nr 2 - wydatki'!I179,"")</f>
      </c>
      <c r="J120" s="365">
        <f>IF('Załącznik Nr 2 - wydatki'!J179&gt;0,'Załącznik Nr 2 - wydatki'!J179,"")</f>
      </c>
      <c r="K120" s="34">
        <f t="shared" si="14"/>
        <v>1</v>
      </c>
    </row>
    <row r="121" spans="1:11" ht="12.75">
      <c r="A121" s="44"/>
      <c r="B121" s="58"/>
      <c r="C121" s="255" t="s">
        <v>312</v>
      </c>
      <c r="D121" s="41">
        <v>4350</v>
      </c>
      <c r="E121" s="365">
        <f>IF('Załącznik Nr 2 - wydatki'!E180&gt;0,'Załącznik Nr 2 - wydatki'!E180,"")</f>
        <v>7000</v>
      </c>
      <c r="F121" s="365">
        <f>IF('Załącznik Nr 2 - wydatki'!F180&gt;0,'Załącznik Nr 2 - wydatki'!F180,"")</f>
        <v>7000</v>
      </c>
      <c r="G121" s="365">
        <f>IF('Załącznik Nr 2 - wydatki'!G180&gt;0,'Załącznik Nr 2 - wydatki'!G180,"")</f>
        <v>7000</v>
      </c>
      <c r="H121" s="365">
        <f>IF('Załącznik Nr 2 - wydatki'!H180&gt;0,'Załącznik Nr 2 - wydatki'!H180,"")</f>
        <v>7000</v>
      </c>
      <c r="I121" s="365">
        <f>IF('Załącznik Nr 2 - wydatki'!I180&gt;0,'Załącznik Nr 2 - wydatki'!I180,"")</f>
      </c>
      <c r="J121" s="346"/>
      <c r="K121" s="34">
        <f t="shared" si="14"/>
        <v>1</v>
      </c>
    </row>
    <row r="122" spans="1:11" ht="12.75">
      <c r="A122" s="44"/>
      <c r="B122" s="58"/>
      <c r="C122" s="97" t="s">
        <v>411</v>
      </c>
      <c r="D122" s="145">
        <v>4360</v>
      </c>
      <c r="E122" s="365">
        <f>IF('Załącznik Nr 2 - wydatki'!E181&gt;0,'Załącznik Nr 2 - wydatki'!E181,"")</f>
      </c>
      <c r="F122" s="365">
        <f>IF('Załącznik Nr 2 - wydatki'!F181&gt;0,'Załącznik Nr 2 - wydatki'!F181,"")</f>
        <v>17500</v>
      </c>
      <c r="G122" s="365">
        <f>IF('Załącznik Nr 2 - wydatki'!G181&gt;0,'Załącznik Nr 2 - wydatki'!G181,"")</f>
        <v>17500</v>
      </c>
      <c r="H122" s="365">
        <f>IF('Załącznik Nr 2 - wydatki'!H181&gt;0,'Załącznik Nr 2 - wydatki'!H181,"")</f>
        <v>17500</v>
      </c>
      <c r="I122" s="365">
        <f>IF('Załącznik Nr 2 - wydatki'!I181&gt;0,'Załącznik Nr 2 - wydatki'!I181,"")</f>
      </c>
      <c r="J122" s="365">
        <f>IF('Załącznik Nr 2 - wydatki'!J181&gt;0,'Załącznik Nr 2 - wydatki'!J181,"")</f>
      </c>
      <c r="K122" s="34"/>
    </row>
    <row r="123" spans="1:11" ht="12.75">
      <c r="A123" s="44"/>
      <c r="B123" s="58"/>
      <c r="C123" s="97" t="s">
        <v>412</v>
      </c>
      <c r="D123" s="145">
        <v>4370</v>
      </c>
      <c r="E123" s="346">
        <f>IF('Załącznik Nr 2 - wydatki'!E182&gt;0,'Załącznik Nr 2 - wydatki'!E182,"")</f>
      </c>
      <c r="F123" s="365">
        <f>IF('Załącznik Nr 2 - wydatki'!F182&gt;0,'Załącznik Nr 2 - wydatki'!F182,"")</f>
        <v>84000</v>
      </c>
      <c r="G123" s="365">
        <f>IF('Załącznik Nr 2 - wydatki'!G182&gt;0,'Załącznik Nr 2 - wydatki'!G182,"")</f>
        <v>84000</v>
      </c>
      <c r="H123" s="365">
        <f>IF('Załącznik Nr 2 - wydatki'!H182&gt;0,'Załącznik Nr 2 - wydatki'!H182,"")</f>
        <v>84000</v>
      </c>
      <c r="I123" s="365">
        <f>IF('Załącznik Nr 2 - wydatki'!I182&gt;0,'Załącznik Nr 2 - wydatki'!I182,"")</f>
      </c>
      <c r="J123" s="365">
        <f>IF('Załącznik Nr 2 - wydatki'!J182&gt;0,'Załącznik Nr 2 - wydatki'!J182,"")</f>
      </c>
      <c r="K123" s="34"/>
    </row>
    <row r="124" spans="1:11" ht="12.75">
      <c r="A124" s="44"/>
      <c r="B124" s="58"/>
      <c r="C124" s="97" t="s">
        <v>439</v>
      </c>
      <c r="D124" s="145">
        <v>4380</v>
      </c>
      <c r="E124" s="346">
        <f>IF('Załącznik Nr 2 - wydatki'!E183&gt;0,'Załącznik Nr 2 - wydatki'!E183,"")</f>
      </c>
      <c r="F124" s="346">
        <f>IF('Załącznik Nr 2 - wydatki'!F183&gt;0,'Załącznik Nr 2 - wydatki'!F183,"")</f>
        <v>4500</v>
      </c>
      <c r="G124" s="346">
        <f>IF('Załącznik Nr 2 - wydatki'!G183&gt;0,'Załącznik Nr 2 - wydatki'!G183,"")</f>
        <v>4500</v>
      </c>
      <c r="H124" s="346">
        <f>IF('Załącznik Nr 2 - wydatki'!H183&gt;0,'Załącznik Nr 2 - wydatki'!H183,"")</f>
        <v>4500</v>
      </c>
      <c r="I124" s="346">
        <f>IF('Załącznik Nr 2 - wydatki'!I183&gt;0,'Załącznik Nr 2 - wydatki'!I183,"")</f>
      </c>
      <c r="J124" s="346">
        <f>IF('Załącznik Nr 2 - wydatki'!J183&gt;0,'Załącznik Nr 2 - wydatki'!J183,"")</f>
      </c>
      <c r="K124" s="34"/>
    </row>
    <row r="125" spans="1:11" ht="24">
      <c r="A125" s="44"/>
      <c r="B125" s="58"/>
      <c r="C125" s="97" t="s">
        <v>440</v>
      </c>
      <c r="D125" s="145">
        <v>4390</v>
      </c>
      <c r="E125" s="346">
        <f>IF('Załącznik Nr 2 - wydatki'!E184&gt;0,'Załącznik Nr 2 - wydatki'!E184,"")</f>
      </c>
      <c r="F125" s="346">
        <f>IF('Załącznik Nr 2 - wydatki'!F184&gt;0,'Załącznik Nr 2 - wydatki'!F184,"")</f>
        <v>6500</v>
      </c>
      <c r="G125" s="346">
        <f>IF('Załącznik Nr 2 - wydatki'!G184&gt;0,'Załącznik Nr 2 - wydatki'!G184,"")</f>
        <v>6500</v>
      </c>
      <c r="H125" s="346">
        <f>IF('Załącznik Nr 2 - wydatki'!H184&gt;0,'Załącznik Nr 2 - wydatki'!H184,"")</f>
        <v>6500</v>
      </c>
      <c r="I125" s="346">
        <f>IF('Załącznik Nr 2 - wydatki'!I184&gt;0,'Załącznik Nr 2 - wydatki'!I184,"")</f>
      </c>
      <c r="J125" s="346">
        <f>IF('Załącznik Nr 2 - wydatki'!J184&gt;0,'Załącznik Nr 2 - wydatki'!J184,"")</f>
      </c>
      <c r="K125" s="34"/>
    </row>
    <row r="126" spans="1:11" ht="24">
      <c r="A126" s="44"/>
      <c r="B126" s="58"/>
      <c r="C126" s="236" t="s">
        <v>413</v>
      </c>
      <c r="D126" s="80">
        <v>4700</v>
      </c>
      <c r="E126" s="346">
        <f>IF('Załącznik Nr 2 - wydatki'!E185&gt;0,'Załącznik Nr 2 - wydatki'!E185,"")</f>
      </c>
      <c r="F126" s="346">
        <f>IF('Załącznik Nr 2 - wydatki'!F185&gt;0,'Załącznik Nr 2 - wydatki'!F185,"")</f>
        <v>161900</v>
      </c>
      <c r="G126" s="346">
        <f>IF('Załącznik Nr 2 - wydatki'!G185&gt;0,'Załącznik Nr 2 - wydatki'!G185,"")</f>
        <v>68000</v>
      </c>
      <c r="H126" s="346">
        <f>IF('Załącznik Nr 2 - wydatki'!H185&gt;0,'Załącznik Nr 2 - wydatki'!H185,"")</f>
        <v>68000</v>
      </c>
      <c r="I126" s="346">
        <f>IF('Załącznik Nr 2 - wydatki'!I185&gt;0,'Załącznik Nr 2 - wydatki'!I185,"")</f>
      </c>
      <c r="J126" s="346">
        <f>IF('Załącznik Nr 2 - wydatki'!J185&gt;0,'Załącznik Nr 2 - wydatki'!J185,"")</f>
      </c>
      <c r="K126" s="34"/>
    </row>
    <row r="127" spans="1:11" ht="24">
      <c r="A127" s="44"/>
      <c r="B127" s="58"/>
      <c r="C127" s="97" t="s">
        <v>414</v>
      </c>
      <c r="D127" s="145">
        <v>4740</v>
      </c>
      <c r="E127" s="346">
        <f>IF('Załącznik Nr 2 - wydatki'!E186&gt;0,'Załącznik Nr 2 - wydatki'!E186,"")</f>
      </c>
      <c r="F127" s="365">
        <f>IF('Załącznik Nr 2 - wydatki'!F186&gt;0,'Załącznik Nr 2 - wydatki'!F186,"")</f>
        <v>17000</v>
      </c>
      <c r="G127" s="365">
        <f>IF('Załącznik Nr 2 - wydatki'!G186&gt;0,'Załącznik Nr 2 - wydatki'!G186,"")</f>
        <v>17000</v>
      </c>
      <c r="H127" s="365">
        <f>IF('Załącznik Nr 2 - wydatki'!H186&gt;0,'Załącznik Nr 2 - wydatki'!H186,"")</f>
        <v>17000</v>
      </c>
      <c r="I127" s="365">
        <f>IF('Załącznik Nr 2 - wydatki'!I186&gt;0,'Załącznik Nr 2 - wydatki'!I186,"")</f>
      </c>
      <c r="J127" s="365">
        <f>IF('Załącznik Nr 2 - wydatki'!J186&gt;0,'Załącznik Nr 2 - wydatki'!J186,"")</f>
      </c>
      <c r="K127" s="34"/>
    </row>
    <row r="128" spans="1:11" ht="24">
      <c r="A128" s="44"/>
      <c r="B128" s="58"/>
      <c r="C128" s="106" t="s">
        <v>415</v>
      </c>
      <c r="D128" s="145">
        <v>4750</v>
      </c>
      <c r="E128" s="365">
        <f>IF('Załącznik Nr 2 - wydatki'!E187&gt;0,'Załącznik Nr 2 - wydatki'!E187,"")</f>
      </c>
      <c r="F128" s="365">
        <f>IF('Załącznik Nr 2 - wydatki'!F187&gt;0,'Załącznik Nr 2 - wydatki'!F187,"")</f>
        <v>10000</v>
      </c>
      <c r="G128" s="365">
        <f>IF('Załącznik Nr 2 - wydatki'!G187&gt;0,'Załącznik Nr 2 - wydatki'!G187,"")</f>
        <v>10000</v>
      </c>
      <c r="H128" s="365">
        <f>IF('Załącznik Nr 2 - wydatki'!H187&gt;0,'Załącznik Nr 2 - wydatki'!H187,"")</f>
        <v>10000</v>
      </c>
      <c r="I128" s="365">
        <f>IF('Załącznik Nr 2 - wydatki'!I187&gt;0,'Załącznik Nr 2 - wydatki'!I187,"")</f>
      </c>
      <c r="J128" s="365">
        <f>IF('Załącznik Nr 2 - wydatki'!J187&gt;0,'Załącznik Nr 2 - wydatki'!J187,"")</f>
      </c>
      <c r="K128" s="34"/>
    </row>
    <row r="129" spans="1:11" ht="12.75">
      <c r="A129" s="44"/>
      <c r="B129" s="58"/>
      <c r="C129" s="106" t="s">
        <v>416</v>
      </c>
      <c r="D129" s="145">
        <v>4400</v>
      </c>
      <c r="E129" s="365">
        <f>IF('Załącznik Nr 2 - wydatki'!E188&gt;0,'Załącznik Nr 2 - wydatki'!E188,"")</f>
      </c>
      <c r="F129" s="365">
        <f>IF('Załącznik Nr 2 - wydatki'!F188&gt;0,'Załącznik Nr 2 - wydatki'!F188,"")</f>
        <v>28500</v>
      </c>
      <c r="G129" s="365">
        <f>IF('Załącznik Nr 2 - wydatki'!G188&gt;0,'Załącznik Nr 2 - wydatki'!G188,"")</f>
        <v>28500</v>
      </c>
      <c r="H129" s="365">
        <f>IF('Załącznik Nr 2 - wydatki'!H188&gt;0,'Załącznik Nr 2 - wydatki'!H188,"")</f>
        <v>28500</v>
      </c>
      <c r="I129" s="365">
        <f>IF('Załącznik Nr 2 - wydatki'!I188&gt;0,'Załącznik Nr 2 - wydatki'!I188,"")</f>
      </c>
      <c r="J129" s="365">
        <f>IF('Załącznik Nr 2 - wydatki'!J188&gt;0,'Załącznik Nr 2 - wydatki'!J188,"")</f>
      </c>
      <c r="K129" s="34"/>
    </row>
    <row r="130" spans="1:11" ht="12.75">
      <c r="A130" s="44"/>
      <c r="B130" s="58"/>
      <c r="C130" s="255" t="s">
        <v>97</v>
      </c>
      <c r="D130" s="41">
        <v>6069</v>
      </c>
      <c r="E130" s="365">
        <f>IF('Załącznik Nr 2 - wydatki'!E189&gt;0,'Załącznik Nr 2 - wydatki'!E189,"")</f>
        <v>399497</v>
      </c>
      <c r="F130" s="365">
        <f>IF('Załącznik Nr 2 - wydatki'!F189&gt;0,'Załącznik Nr 2 - wydatki'!F189,"")</f>
        <v>135000</v>
      </c>
      <c r="G130" s="365">
        <f>IF('Załącznik Nr 2 - wydatki'!G189&gt;0,'Załącznik Nr 2 - wydatki'!G189,"")</f>
        <v>135000</v>
      </c>
      <c r="H130" s="365">
        <f>IF('Załącznik Nr 2 - wydatki'!H189&gt;0,'Załącznik Nr 2 - wydatki'!H189,"")</f>
        <v>135000</v>
      </c>
      <c r="I130" s="365">
        <f>IF('Załącznik Nr 2 - wydatki'!I189&gt;0,'Załącznik Nr 2 - wydatki'!I189,"")</f>
      </c>
      <c r="J130" s="346"/>
      <c r="K130" s="34">
        <f t="shared" si="14"/>
        <v>0.33792494061282063</v>
      </c>
    </row>
    <row r="131" spans="1:11" ht="12.75">
      <c r="A131" s="44"/>
      <c r="B131" s="58"/>
      <c r="C131" s="106" t="s">
        <v>438</v>
      </c>
      <c r="D131" s="145">
        <v>6069</v>
      </c>
      <c r="E131" s="365">
        <f>IF('Załącznik Nr 2 - wydatki'!E190&gt;0,'Załącznik Nr 2 - wydatki'!E190,"")</f>
      </c>
      <c r="F131" s="365">
        <f>IF('Załącznik Nr 2 - wydatki'!F190&gt;0,'Załącznik Nr 2 - wydatki'!F190,"")</f>
        <v>280000</v>
      </c>
      <c r="G131" s="365">
        <f>IF('Załącznik Nr 2 - wydatki'!G190&gt;0,'Załącznik Nr 2 - wydatki'!G190,"")</f>
        <v>280000</v>
      </c>
      <c r="H131" s="365">
        <f>IF('Załącznik Nr 2 - wydatki'!H190&gt;0,'Załącznik Nr 2 - wydatki'!H190,"")</f>
        <v>280000</v>
      </c>
      <c r="I131" s="365">
        <f>IF('Załącznik Nr 2 - wydatki'!I190&gt;0,'Załącznik Nr 2 - wydatki'!I190,"")</f>
      </c>
      <c r="J131" s="365">
        <f>IF('Załącznik Nr 2 - wydatki'!J190&gt;0,'Załącznik Nr 2 - wydatki'!J190,"")</f>
      </c>
      <c r="K131" s="34"/>
    </row>
    <row r="132" spans="1:11" ht="12.75">
      <c r="A132" s="44"/>
      <c r="B132" s="58"/>
      <c r="C132" s="97" t="s">
        <v>134</v>
      </c>
      <c r="D132" s="41">
        <v>6050</v>
      </c>
      <c r="E132" s="365">
        <f>IF('Załącznik Nr 2 - wydatki'!E191&gt;0,'Załącznik Nr 2 - wydatki'!E191,"")</f>
        <v>500000</v>
      </c>
      <c r="F132" s="365">
        <f>IF('Załącznik Nr 2 - wydatki'!F191&gt;0,'Załącznik Nr 2 - wydatki'!F191,"")</f>
      </c>
      <c r="G132" s="365">
        <f>IF('Załącznik Nr 2 - wydatki'!G191&gt;0,'Załącznik Nr 2 - wydatki'!G191,"")</f>
      </c>
      <c r="H132" s="365">
        <f>IF('Załącznik Nr 2 - wydatki'!H191&gt;0,'Załącznik Nr 2 - wydatki'!H191,"")</f>
      </c>
      <c r="I132" s="365">
        <f>IF('Załącznik Nr 2 - wydatki'!I191&gt;0,'Załącznik Nr 2 - wydatki'!I191,"")</f>
      </c>
      <c r="J132" s="346">
        <f>IF('Załącznik Nr 2 - wydatki'!J192&gt;0,'Załącznik Nr 2 - wydatki'!J192,"")</f>
      </c>
      <c r="K132" s="34"/>
    </row>
    <row r="133" spans="1:11" ht="12.75">
      <c r="A133" s="44"/>
      <c r="B133" s="58"/>
      <c r="C133" s="97" t="s">
        <v>294</v>
      </c>
      <c r="D133" s="41">
        <v>6060</v>
      </c>
      <c r="E133" s="365">
        <f>IF('Załącznik Nr 2 - wydatki'!E192&gt;0,'Załącznik Nr 2 - wydatki'!E192,"")</f>
        <v>14977</v>
      </c>
      <c r="F133" s="365">
        <f>IF('Załącznik Nr 2 - wydatki'!F192&gt;0,'Załącznik Nr 2 - wydatki'!F192,"")</f>
      </c>
      <c r="G133" s="365">
        <f>IF('Załącznik Nr 2 - wydatki'!G192&gt;0,'Załącznik Nr 2 - wydatki'!G192,"")</f>
      </c>
      <c r="H133" s="365">
        <f>IF('Załącznik Nr 2 - wydatki'!H192&gt;0,'Załącznik Nr 2 - wydatki'!H192,"")</f>
      </c>
      <c r="I133" s="365">
        <f>IF('Załącznik Nr 2 - wydatki'!I192&gt;0,'Załącznik Nr 2 - wydatki'!I192,"")</f>
      </c>
      <c r="J133" s="365">
        <f>IF('Załącznik Nr 2 - wydatki'!J192&gt;0,'Załącznik Nr 2 - wydatki'!J192,"")</f>
      </c>
      <c r="K133" s="34"/>
    </row>
    <row r="134" spans="1:11" ht="12.75">
      <c r="A134" s="44"/>
      <c r="B134" s="58"/>
      <c r="C134" s="97" t="s">
        <v>481</v>
      </c>
      <c r="D134" s="145">
        <v>6060</v>
      </c>
      <c r="E134" s="365">
        <f>IF('Załącznik Nr 2 - wydatki'!E193&gt;0,'Załącznik Nr 2 - wydatki'!E193,"")</f>
      </c>
      <c r="F134" s="365">
        <f>IF('Załącznik Nr 2 - wydatki'!F193&gt;0,'Załącznik Nr 2 - wydatki'!F193,"")</f>
        <v>800000</v>
      </c>
      <c r="G134" s="365">
        <f>IF('Załącznik Nr 2 - wydatki'!G193&gt;0,'Załącznik Nr 2 - wydatki'!G193,"")</f>
        <v>800000</v>
      </c>
      <c r="H134" s="365">
        <f>IF('Załącznik Nr 2 - wydatki'!H193&gt;0,'Załącznik Nr 2 - wydatki'!H193,"")</f>
        <v>800000</v>
      </c>
      <c r="I134" s="365">
        <f>IF('Załącznik Nr 2 - wydatki'!I193&gt;0,'Załącznik Nr 2 - wydatki'!I193,"")</f>
      </c>
      <c r="J134" s="365">
        <f>IF('Załącznik Nr 2 - wydatki'!J193&gt;0,'Załącznik Nr 2 - wydatki'!J193,"")</f>
      </c>
      <c r="K134" s="34"/>
    </row>
    <row r="135" spans="1:11" ht="12.75">
      <c r="A135" s="44"/>
      <c r="B135" s="58"/>
      <c r="C135" s="97" t="s">
        <v>469</v>
      </c>
      <c r="D135" s="145">
        <v>6060</v>
      </c>
      <c r="E135" s="365">
        <f>IF('Załącznik Nr 2 - wydatki'!E194&gt;0,'Załącznik Nr 2 - wydatki'!E194,"")</f>
      </c>
      <c r="F135" s="365">
        <f>IF('Załącznik Nr 2 - wydatki'!F194&gt;0,'Załącznik Nr 2 - wydatki'!F194,"")</f>
        <v>70000</v>
      </c>
      <c r="G135" s="365">
        <f>IF('Załącznik Nr 2 - wydatki'!G194&gt;0,'Załącznik Nr 2 - wydatki'!G194,"")</f>
      </c>
      <c r="H135" s="365">
        <f>IF('Załącznik Nr 2 - wydatki'!H194&gt;0,'Załącznik Nr 2 - wydatki'!H194,"")</f>
      </c>
      <c r="I135" s="365">
        <f>IF('Załącznik Nr 2 - wydatki'!I194&gt;0,'Załącznik Nr 2 - wydatki'!I194,"")</f>
      </c>
      <c r="J135" s="365">
        <f>IF('Załącznik Nr 2 - wydatki'!J194&gt;0,'Załącznik Nr 2 - wydatki'!J194,"")</f>
      </c>
      <c r="K135" s="34"/>
    </row>
    <row r="136" spans="1:11" ht="13.5" thickBot="1">
      <c r="A136" s="44"/>
      <c r="B136" s="58"/>
      <c r="C136" s="236" t="s">
        <v>34</v>
      </c>
      <c r="D136" s="80">
        <v>4280</v>
      </c>
      <c r="E136" s="365">
        <f>IF('Załącznik Nr 2 - wydatki'!E195&gt;0,'Załącznik Nr 2 - wydatki'!E195,"")</f>
        <v>4000</v>
      </c>
      <c r="F136" s="365">
        <f>IF('Załącznik Nr 2 - wydatki'!F195&gt;0,'Załącznik Nr 2 - wydatki'!F195,"")</f>
        <v>3500</v>
      </c>
      <c r="G136" s="365">
        <f>IF('Załącznik Nr 2 - wydatki'!G195&gt;0,'Załącznik Nr 2 - wydatki'!G195,"")</f>
        <v>3500</v>
      </c>
      <c r="H136" s="365">
        <f>IF('Załącznik Nr 2 - wydatki'!H195&gt;0,'Załącznik Nr 2 - wydatki'!H195,"")</f>
        <v>3500</v>
      </c>
      <c r="I136" s="365">
        <f>IF('Załącznik Nr 2 - wydatki'!I195&gt;0,'Załącznik Nr 2 - wydatki'!I195,"")</f>
      </c>
      <c r="J136" s="365">
        <f>IF('Załącznik Nr 2 - wydatki'!J195&gt;0,'Załącznik Nr 2 - wydatki'!J195,"")</f>
      </c>
      <c r="K136" s="34">
        <f aca="true" t="shared" si="24" ref="K136:K180">G136/E136</f>
        <v>0.875</v>
      </c>
    </row>
    <row r="137" spans="1:11" ht="13.5" thickBot="1">
      <c r="A137" s="44"/>
      <c r="B137" s="181">
        <v>75095</v>
      </c>
      <c r="C137" s="190" t="s">
        <v>90</v>
      </c>
      <c r="D137" s="199"/>
      <c r="E137" s="513">
        <f>SUM(E138:E143)-E138</f>
        <v>52340</v>
      </c>
      <c r="F137" s="513">
        <f>SUM(F138:F143)-F138</f>
        <v>52340</v>
      </c>
      <c r="G137" s="513">
        <f>SUM(G138:G143)-G138</f>
        <v>52340</v>
      </c>
      <c r="H137" s="513">
        <f>SUM(H138:H143)-H138</f>
        <v>52340</v>
      </c>
      <c r="I137" s="513">
        <f>SUM(I138:I143)</f>
        <v>0</v>
      </c>
      <c r="J137" s="513">
        <f>SUM(J138:J143)</f>
        <v>0</v>
      </c>
      <c r="K137" s="34">
        <f t="shared" si="24"/>
        <v>1</v>
      </c>
    </row>
    <row r="138" spans="1:11" ht="12.75">
      <c r="A138" s="44"/>
      <c r="B138" s="62"/>
      <c r="C138" s="97" t="s">
        <v>85</v>
      </c>
      <c r="D138" s="228">
        <v>4430</v>
      </c>
      <c r="E138" s="514">
        <f>IF('Załącznik Nr 2 - wydatki'!E223&gt;0,'Załącznik Nr 2 - wydatki'!E223,"")</f>
        <v>21947</v>
      </c>
      <c r="F138" s="514">
        <f>IF('Załącznik Nr 2 - wydatki'!F223&gt;0,'Załącznik Nr 2 - wydatki'!F223,"")</f>
        <v>21500</v>
      </c>
      <c r="G138" s="514">
        <f>IF('Załącznik Nr 2 - wydatki'!G223&gt;0,'Załącznik Nr 2 - wydatki'!G223,"")</f>
        <v>21500</v>
      </c>
      <c r="H138" s="514">
        <f>IF('Załącznik Nr 2 - wydatki'!H223&gt;0,'Załącznik Nr 2 - wydatki'!H223,"")</f>
        <v>21500</v>
      </c>
      <c r="I138" s="514">
        <f>IF('Załącznik Nr 2 - wydatki'!I223&gt;0,'Załącznik Nr 2 - wydatki'!I223,"")</f>
      </c>
      <c r="J138" s="514">
        <f>IF('Załącznik Nr 2 - wydatki'!J223&gt;0,'Załącznik Nr 2 - wydatki'!J223,"")</f>
      </c>
      <c r="K138" s="34">
        <f t="shared" si="24"/>
        <v>0.9796327516289243</v>
      </c>
    </row>
    <row r="139" spans="1:11" ht="12.75">
      <c r="A139" s="44"/>
      <c r="B139" s="58"/>
      <c r="C139" s="97" t="s">
        <v>334</v>
      </c>
      <c r="D139" s="145"/>
      <c r="E139" s="365">
        <f>IF('Załącznik Nr 2 - wydatki'!E224&gt;0,'Załącznik Nr 2 - wydatki'!E224,"")</f>
        <v>1500</v>
      </c>
      <c r="F139" s="365">
        <f>IF('Załącznik Nr 2 - wydatki'!F224&gt;0,'Załącznik Nr 2 - wydatki'!F224,"")</f>
        <v>1500</v>
      </c>
      <c r="G139" s="365">
        <f>IF('Załącznik Nr 2 - wydatki'!G224&gt;0,'Załącznik Nr 2 - wydatki'!G224,"")</f>
        <v>1500</v>
      </c>
      <c r="H139" s="365">
        <f>IF('Załącznik Nr 2 - wydatki'!H224&gt;0,'Załącznik Nr 2 - wydatki'!H224,"")</f>
        <v>1500</v>
      </c>
      <c r="I139" s="365">
        <f>IF('Załącznik Nr 2 - wydatki'!I224&gt;0,'Załącznik Nr 2 - wydatki'!I224,"")</f>
      </c>
      <c r="J139" s="365">
        <f>IF('Załącznik Nr 2 - wydatki'!J224&gt;0,'Załącznik Nr 2 - wydatki'!J224,"")</f>
      </c>
      <c r="K139" s="34">
        <f t="shared" si="24"/>
        <v>1</v>
      </c>
    </row>
    <row r="140" spans="1:11" ht="12.75">
      <c r="A140" s="44"/>
      <c r="B140" s="58"/>
      <c r="C140" s="97" t="s">
        <v>144</v>
      </c>
      <c r="D140" s="145"/>
      <c r="E140" s="365">
        <f>IF('Załącznik Nr 2 - wydatki'!E225&gt;0,'Załącznik Nr 2 - wydatki'!E225,"")</f>
        <v>12447</v>
      </c>
      <c r="F140" s="365">
        <f>IF('Załącznik Nr 2 - wydatki'!F225&gt;0,'Załącznik Nr 2 - wydatki'!F225,"")</f>
        <v>12000</v>
      </c>
      <c r="G140" s="365">
        <f>IF('Załącznik Nr 2 - wydatki'!G225&gt;0,'Załącznik Nr 2 - wydatki'!G225,"")</f>
        <v>12000</v>
      </c>
      <c r="H140" s="365">
        <f>IF('Załącznik Nr 2 - wydatki'!H225&gt;0,'Załącznik Nr 2 - wydatki'!H225,"")</f>
        <v>12000</v>
      </c>
      <c r="I140" s="365">
        <f>IF('Załącznik Nr 2 - wydatki'!I225&gt;0,'Załącznik Nr 2 - wydatki'!I225,"")</f>
      </c>
      <c r="J140" s="365">
        <f>IF('Załącznik Nr 2 - wydatki'!J225&gt;0,'Załącznik Nr 2 - wydatki'!J225,"")</f>
      </c>
      <c r="K140" s="34">
        <f t="shared" si="24"/>
        <v>0.9640877319836105</v>
      </c>
    </row>
    <row r="141" spans="1:11" ht="12.75">
      <c r="A141" s="44"/>
      <c r="B141" s="58"/>
      <c r="C141" s="97" t="s">
        <v>335</v>
      </c>
      <c r="D141" s="145"/>
      <c r="E141" s="365">
        <f>IF('Załącznik Nr 2 - wydatki'!E226&gt;0,'Załącznik Nr 2 - wydatki'!E226,"")</f>
        <v>2000</v>
      </c>
      <c r="F141" s="365">
        <f>IF('Załącznik Nr 2 - wydatki'!F226&gt;0,'Załącznik Nr 2 - wydatki'!F226,"")</f>
        <v>2000</v>
      </c>
      <c r="G141" s="365">
        <f>IF('Załącznik Nr 2 - wydatki'!G226&gt;0,'Załącznik Nr 2 - wydatki'!G226,"")</f>
        <v>2000</v>
      </c>
      <c r="H141" s="365">
        <f>IF('Załącznik Nr 2 - wydatki'!H226&gt;0,'Załącznik Nr 2 - wydatki'!H226,"")</f>
        <v>2000</v>
      </c>
      <c r="I141" s="365">
        <f>IF('Załącznik Nr 2 - wydatki'!I226&gt;0,'Załącznik Nr 2 - wydatki'!I226,"")</f>
      </c>
      <c r="J141" s="365">
        <f>IF('Załącznik Nr 2 - wydatki'!J226&gt;0,'Załącznik Nr 2 - wydatki'!J226,"")</f>
      </c>
      <c r="K141" s="34">
        <f t="shared" si="24"/>
        <v>1</v>
      </c>
    </row>
    <row r="142" spans="1:11" ht="12.75">
      <c r="A142" s="44"/>
      <c r="B142" s="58"/>
      <c r="C142" s="97" t="s">
        <v>244</v>
      </c>
      <c r="D142" s="145"/>
      <c r="E142" s="365">
        <f>IF('Załącznik Nr 2 - wydatki'!E227&gt;0,'Załącznik Nr 2 - wydatki'!E227,"")</f>
        <v>6000</v>
      </c>
      <c r="F142" s="365">
        <f>IF('Załącznik Nr 2 - wydatki'!F227&gt;0,'Załącznik Nr 2 - wydatki'!F227,"")</f>
        <v>6000</v>
      </c>
      <c r="G142" s="365">
        <f>IF('Załącznik Nr 2 - wydatki'!G227&gt;0,'Załącznik Nr 2 - wydatki'!G227,"")</f>
        <v>6000</v>
      </c>
      <c r="H142" s="365">
        <f>IF('Załącznik Nr 2 - wydatki'!H227&gt;0,'Załącznik Nr 2 - wydatki'!H227,"")</f>
        <v>6000</v>
      </c>
      <c r="I142" s="365">
        <f>IF('Załącznik Nr 2 - wydatki'!I227&gt;0,'Załącznik Nr 2 - wydatki'!I227,"")</f>
      </c>
      <c r="J142" s="365">
        <f>IF('Załącznik Nr 2 - wydatki'!J227&gt;0,'Załącznik Nr 2 - wydatki'!J227,"")</f>
      </c>
      <c r="K142" s="34">
        <f t="shared" si="24"/>
        <v>1</v>
      </c>
    </row>
    <row r="143" spans="1:11" ht="24.75" thickBot="1">
      <c r="A143" s="44"/>
      <c r="B143" s="58"/>
      <c r="C143" s="97" t="s">
        <v>295</v>
      </c>
      <c r="D143" s="145">
        <v>4610</v>
      </c>
      <c r="E143" s="365">
        <f>IF('Załącznik Nr 2 - wydatki'!E228&gt;0,'Załącznik Nr 2 - wydatki'!E228,"")</f>
        <v>30393</v>
      </c>
      <c r="F143" s="365">
        <f>IF('Załącznik Nr 2 - wydatki'!F228&gt;0,'Załącznik Nr 2 - wydatki'!F228,"")</f>
        <v>30840</v>
      </c>
      <c r="G143" s="365">
        <f>IF('Załącznik Nr 2 - wydatki'!G228&gt;0,'Załącznik Nr 2 - wydatki'!G228,"")</f>
        <v>30840</v>
      </c>
      <c r="H143" s="365">
        <f>IF('Załącznik Nr 2 - wydatki'!H228&gt;0,'Załącznik Nr 2 - wydatki'!H228,"")</f>
        <v>30840</v>
      </c>
      <c r="I143" s="365">
        <f>IF('Załącznik Nr 2 - wydatki'!I228&gt;0,'Załącznik Nr 2 - wydatki'!I228,"")</f>
      </c>
      <c r="J143" s="365">
        <f>IF('Załącznik Nr 2 - wydatki'!J228&gt;0,'Załącznik Nr 2 - wydatki'!J228,"")</f>
      </c>
      <c r="K143" s="34">
        <f t="shared" si="24"/>
        <v>1.014707333925575</v>
      </c>
    </row>
    <row r="144" spans="1:11" s="1" customFormat="1" ht="33" customHeight="1">
      <c r="A144" s="120">
        <v>751</v>
      </c>
      <c r="B144" s="125"/>
      <c r="C144" s="153" t="s">
        <v>145</v>
      </c>
      <c r="D144" s="131"/>
      <c r="E144" s="505">
        <f aca="true" t="shared" si="25" ref="E144:J144">SUM(E145)</f>
        <v>7954</v>
      </c>
      <c r="F144" s="505">
        <f t="shared" si="25"/>
        <v>7882</v>
      </c>
      <c r="G144" s="505">
        <f t="shared" si="25"/>
        <v>7882</v>
      </c>
      <c r="H144" s="505">
        <f t="shared" si="25"/>
        <v>0</v>
      </c>
      <c r="I144" s="505">
        <f t="shared" si="25"/>
        <v>0</v>
      </c>
      <c r="J144" s="505">
        <f t="shared" si="25"/>
        <v>7882</v>
      </c>
      <c r="K144" s="34">
        <f t="shared" si="24"/>
        <v>0.9909479507166206</v>
      </c>
    </row>
    <row r="145" spans="1:11" s="4" customFormat="1" ht="30" customHeight="1">
      <c r="A145" s="79"/>
      <c r="B145" s="60">
        <v>75101</v>
      </c>
      <c r="C145" s="100" t="s">
        <v>147</v>
      </c>
      <c r="D145" s="132"/>
      <c r="E145" s="504">
        <f aca="true" t="shared" si="26" ref="E145:J145">SUM(E146)</f>
        <v>7954</v>
      </c>
      <c r="F145" s="504">
        <f t="shared" si="26"/>
        <v>7882</v>
      </c>
      <c r="G145" s="504">
        <f t="shared" si="26"/>
        <v>7882</v>
      </c>
      <c r="H145" s="504">
        <f t="shared" si="26"/>
        <v>0</v>
      </c>
      <c r="I145" s="504">
        <f t="shared" si="26"/>
        <v>0</v>
      </c>
      <c r="J145" s="504">
        <f t="shared" si="26"/>
        <v>7882</v>
      </c>
      <c r="K145" s="34">
        <f t="shared" si="24"/>
        <v>0.9909479507166206</v>
      </c>
    </row>
    <row r="146" spans="1:11" ht="13.5" thickBot="1">
      <c r="A146" s="44"/>
      <c r="B146" s="58"/>
      <c r="C146" s="97" t="s">
        <v>77</v>
      </c>
      <c r="D146" s="41">
        <v>4010</v>
      </c>
      <c r="E146" s="346">
        <f>IF('Załącznik Nr 2 - wydatki'!E231&gt;0,'Załącznik Nr 2 - wydatki'!E231,"")</f>
        <v>7954</v>
      </c>
      <c r="F146" s="346">
        <f>IF('Załącznik Nr 2 - wydatki'!F231&gt;0,'Załącznik Nr 2 - wydatki'!F231,"")</f>
        <v>7882</v>
      </c>
      <c r="G146" s="346">
        <f>IF('Załącznik Nr 2 - wydatki'!G231&gt;0,'Załącznik Nr 2 - wydatki'!G231,"")</f>
        <v>7882</v>
      </c>
      <c r="H146" s="346">
        <f>IF('Załącznik Nr 2 - wydatki'!H231&gt;0,'Załącznik Nr 2 - wydatki'!H231,"")</f>
      </c>
      <c r="I146" s="346">
        <f>IF('Załącznik Nr 2 - wydatki'!I231&gt;0,'Załącznik Nr 2 - wydatki'!I231,"")</f>
      </c>
      <c r="J146" s="346">
        <f>IF('Załącznik Nr 2 - wydatki'!J231&gt;0,'Załącznik Nr 2 - wydatki'!J231,"")</f>
        <v>7882</v>
      </c>
      <c r="K146" s="34">
        <f t="shared" si="24"/>
        <v>0.9909479507166206</v>
      </c>
    </row>
    <row r="147" spans="1:11" s="1" customFormat="1" ht="21.75" customHeight="1">
      <c r="A147" s="120">
        <v>754</v>
      </c>
      <c r="B147" s="125"/>
      <c r="C147" s="153" t="s">
        <v>148</v>
      </c>
      <c r="D147" s="131"/>
      <c r="E147" s="505">
        <f aca="true" t="shared" si="27" ref="E147:J147">SUM(E148+E157+E163)</f>
        <v>287112</v>
      </c>
      <c r="F147" s="505">
        <f t="shared" si="27"/>
        <v>277700</v>
      </c>
      <c r="G147" s="505">
        <f t="shared" si="27"/>
        <v>277700</v>
      </c>
      <c r="H147" s="505">
        <f t="shared" si="27"/>
        <v>277700</v>
      </c>
      <c r="I147" s="505">
        <f t="shared" si="27"/>
        <v>0</v>
      </c>
      <c r="J147" s="505">
        <f t="shared" si="27"/>
        <v>0</v>
      </c>
      <c r="K147" s="34">
        <f t="shared" si="24"/>
        <v>0.9672183677449915</v>
      </c>
    </row>
    <row r="148" spans="1:11" s="1" customFormat="1" ht="18" customHeight="1">
      <c r="A148" s="79"/>
      <c r="B148" s="60">
        <v>75414</v>
      </c>
      <c r="C148" s="107" t="s">
        <v>156</v>
      </c>
      <c r="D148" s="132"/>
      <c r="E148" s="504">
        <f aca="true" t="shared" si="28" ref="E148:J148">SUM(E149:E156)</f>
        <v>29549</v>
      </c>
      <c r="F148" s="504">
        <f t="shared" si="28"/>
        <v>23900</v>
      </c>
      <c r="G148" s="504">
        <f t="shared" si="28"/>
        <v>23900</v>
      </c>
      <c r="H148" s="504">
        <f t="shared" si="28"/>
        <v>23900</v>
      </c>
      <c r="I148" s="504">
        <f t="shared" si="28"/>
        <v>0</v>
      </c>
      <c r="J148" s="504">
        <f t="shared" si="28"/>
        <v>0</v>
      </c>
      <c r="K148" s="34">
        <f t="shared" si="24"/>
        <v>0.8088260178009408</v>
      </c>
    </row>
    <row r="149" spans="1:11" ht="12.75">
      <c r="A149" s="44"/>
      <c r="B149" s="58"/>
      <c r="C149" s="51" t="s">
        <v>80</v>
      </c>
      <c r="D149" s="41">
        <v>4210</v>
      </c>
      <c r="E149" s="346">
        <f>IF('Załącznik Nr 2 - wydatki'!E270&gt;0,'Załącznik Nr 2 - wydatki'!E270,"")</f>
        <v>10149</v>
      </c>
      <c r="F149" s="346">
        <f>IF('Załącznik Nr 2 - wydatki'!F270&gt;0,'Załącznik Nr 2 - wydatki'!F270,"")</f>
        <v>12000</v>
      </c>
      <c r="G149" s="346">
        <f>IF('Załącznik Nr 2 - wydatki'!G270&gt;0,'Załącznik Nr 2 - wydatki'!G270,"")</f>
        <v>12000</v>
      </c>
      <c r="H149" s="346">
        <f>IF('Załącznik Nr 2 - wydatki'!H270&gt;0,'Załącznik Nr 2 - wydatki'!H270,"")</f>
        <v>12000</v>
      </c>
      <c r="I149" s="346">
        <f>IF('Załącznik Nr 2 - wydatki'!I270&gt;0,'Załącznik Nr 2 - wydatki'!I270,"")</f>
      </c>
      <c r="J149" s="346">
        <f>IF('Załącznik Nr 2 - wydatki'!J270&gt;0,'Załącznik Nr 2 - wydatki'!J270,"")</f>
      </c>
      <c r="K149" s="34">
        <f t="shared" si="24"/>
        <v>1.182382500738989</v>
      </c>
    </row>
    <row r="150" spans="1:11" ht="12.75">
      <c r="A150" s="44"/>
      <c r="B150" s="58"/>
      <c r="C150" s="264" t="s">
        <v>17</v>
      </c>
      <c r="D150" s="41">
        <v>4210</v>
      </c>
      <c r="E150" s="346">
        <f>IF('Załącznik Nr 2 - wydatki'!E271&gt;0,'Załącznik Nr 2 - wydatki'!E271,"")</f>
        <v>1290</v>
      </c>
      <c r="F150" s="346">
        <f>IF('Załącznik Nr 2 - wydatki'!F271&gt;0,'Załącznik Nr 2 - wydatki'!F271,"")</f>
      </c>
      <c r="G150" s="346">
        <f>IF('Załącznik Nr 2 - wydatki'!G271&gt;0,'Załącznik Nr 2 - wydatki'!G271,"")</f>
      </c>
      <c r="H150" s="346">
        <f>IF('Załącznik Nr 2 - wydatki'!H271&gt;0,'Załącznik Nr 2 - wydatki'!H271,"")</f>
      </c>
      <c r="I150" s="346">
        <f>IF('Załącznik Nr 2 - wydatki'!I271&gt;0,'Załącznik Nr 2 - wydatki'!I271,"")</f>
      </c>
      <c r="J150" s="346">
        <f>IF('Załącznik Nr 2 - wydatki'!J271&gt;0,'Załącznik Nr 2 - wydatki'!J271,"")</f>
      </c>
      <c r="K150" s="34"/>
    </row>
    <row r="151" spans="1:11" ht="12.75">
      <c r="A151" s="44"/>
      <c r="B151" s="58"/>
      <c r="C151" s="51" t="s">
        <v>81</v>
      </c>
      <c r="D151" s="41">
        <v>4260</v>
      </c>
      <c r="E151" s="346">
        <f>IF('Załącznik Nr 2 - wydatki'!E272&gt;0,'Załącznik Nr 2 - wydatki'!E272,"")</f>
        <v>500</v>
      </c>
      <c r="F151" s="346">
        <f>IF('Załącznik Nr 2 - wydatki'!F272&gt;0,'Załącznik Nr 2 - wydatki'!F272,"")</f>
        <v>500</v>
      </c>
      <c r="G151" s="346">
        <f>IF('Załącznik Nr 2 - wydatki'!G272&gt;0,'Załącznik Nr 2 - wydatki'!G272,"")</f>
        <v>500</v>
      </c>
      <c r="H151" s="346">
        <f>IF('Załącznik Nr 2 - wydatki'!H272&gt;0,'Załącznik Nr 2 - wydatki'!H272,"")</f>
        <v>500</v>
      </c>
      <c r="I151" s="346">
        <f>IF('Załącznik Nr 2 - wydatki'!I272&gt;0,'Załącznik Nr 2 - wydatki'!I272,"")</f>
      </c>
      <c r="J151" s="346">
        <f>IF('Załącznik Nr 2 - wydatki'!J272&gt;0,'Załącznik Nr 2 - wydatki'!J272,"")</f>
      </c>
      <c r="K151" s="34">
        <f t="shared" si="24"/>
        <v>1</v>
      </c>
    </row>
    <row r="152" spans="1:11" ht="12.75">
      <c r="A152" s="44"/>
      <c r="B152" s="58"/>
      <c r="C152" s="51" t="s">
        <v>229</v>
      </c>
      <c r="D152" s="41">
        <v>4270</v>
      </c>
      <c r="E152" s="346">
        <f>IF('Załącznik Nr 2 - wydatki'!E273&gt;0,'Załącznik Nr 2 - wydatki'!E273,"")</f>
        <v>6500</v>
      </c>
      <c r="F152" s="346">
        <f>IF('Załącznik Nr 2 - wydatki'!F273&gt;0,'Załącznik Nr 2 - wydatki'!F273,"")</f>
        <v>7000</v>
      </c>
      <c r="G152" s="346">
        <f>IF('Załącznik Nr 2 - wydatki'!G273&gt;0,'Załącznik Nr 2 - wydatki'!G273,"")</f>
        <v>7000</v>
      </c>
      <c r="H152" s="346">
        <f>IF('Załącznik Nr 2 - wydatki'!H273&gt;0,'Załącznik Nr 2 - wydatki'!H273,"")</f>
        <v>7000</v>
      </c>
      <c r="I152" s="346">
        <f>IF('Załącznik Nr 2 - wydatki'!I273&gt;0,'Załącznik Nr 2 - wydatki'!I273,"")</f>
      </c>
      <c r="J152" s="346">
        <f>IF('Załącznik Nr 2 - wydatki'!J273&gt;0,'Załącznik Nr 2 - wydatki'!J273,"")</f>
      </c>
      <c r="K152" s="34">
        <f t="shared" si="24"/>
        <v>1.0769230769230769</v>
      </c>
    </row>
    <row r="153" spans="1:11" ht="12.75">
      <c r="A153" s="44"/>
      <c r="B153" s="58"/>
      <c r="C153" s="51" t="s">
        <v>83</v>
      </c>
      <c r="D153" s="41">
        <v>4300</v>
      </c>
      <c r="E153" s="346">
        <f>IF('Załącznik Nr 2 - wydatki'!E274&gt;0,'Załącznik Nr 2 - wydatki'!E274,"")</f>
        <v>2000</v>
      </c>
      <c r="F153" s="346">
        <f>IF('Załącznik Nr 2 - wydatki'!F274&gt;0,'Załącznik Nr 2 - wydatki'!F274,"")</f>
        <v>2000</v>
      </c>
      <c r="G153" s="346">
        <f>IF('Załącznik Nr 2 - wydatki'!G274&gt;0,'Załącznik Nr 2 - wydatki'!G274,"")</f>
        <v>2000</v>
      </c>
      <c r="H153" s="346">
        <f>IF('Załącznik Nr 2 - wydatki'!H274&gt;0,'Załącznik Nr 2 - wydatki'!H274,"")</f>
        <v>2000</v>
      </c>
      <c r="I153" s="346">
        <f>IF('Załącznik Nr 2 - wydatki'!I274&gt;0,'Załącznik Nr 2 - wydatki'!I274,"")</f>
      </c>
      <c r="J153" s="346">
        <f>IF('Załącznik Nr 2 - wydatki'!J274&gt;0,'Załącznik Nr 2 - wydatki'!J274,"")</f>
      </c>
      <c r="K153" s="34">
        <f t="shared" si="24"/>
        <v>1</v>
      </c>
    </row>
    <row r="154" spans="1:11" ht="12.75">
      <c r="A154" s="44"/>
      <c r="B154" s="58"/>
      <c r="C154" s="51" t="s">
        <v>325</v>
      </c>
      <c r="D154" s="41">
        <v>4410</v>
      </c>
      <c r="E154" s="346">
        <f>IF('Załącznik Nr 2 - wydatki'!E275&gt;0,'Załącznik Nr 2 - wydatki'!E275,"")</f>
        <v>1200</v>
      </c>
      <c r="F154" s="346">
        <f>IF('Załącznik Nr 2 - wydatki'!F275&gt;0,'Załącznik Nr 2 - wydatki'!F275,"")</f>
        <v>1200</v>
      </c>
      <c r="G154" s="346">
        <f>IF('Załącznik Nr 2 - wydatki'!G275&gt;0,'Załącznik Nr 2 - wydatki'!G275,"")</f>
        <v>1200</v>
      </c>
      <c r="H154" s="346">
        <f>IF('Załącznik Nr 2 - wydatki'!H275&gt;0,'Załącznik Nr 2 - wydatki'!H275,"")</f>
        <v>1200</v>
      </c>
      <c r="I154" s="346">
        <f>IF('Załącznik Nr 2 - wydatki'!I275&gt;0,'Załącznik Nr 2 - wydatki'!I275,"")</f>
      </c>
      <c r="J154" s="346">
        <f>IF('Załącznik Nr 2 - wydatki'!J275&gt;0,'Załącznik Nr 2 - wydatki'!J275,"")</f>
      </c>
      <c r="K154" s="34">
        <f t="shared" si="24"/>
        <v>1</v>
      </c>
    </row>
    <row r="155" spans="1:11" ht="12.75">
      <c r="A155" s="44"/>
      <c r="B155" s="58"/>
      <c r="C155" s="264" t="s">
        <v>436</v>
      </c>
      <c r="D155" s="41">
        <v>6060</v>
      </c>
      <c r="E155" s="346">
        <f>IF('Załącznik Nr 2 - wydatki'!E276&gt;0,'Załącznik Nr 2 - wydatki'!E276,"")</f>
        <v>6710</v>
      </c>
      <c r="F155" s="346">
        <f>IF('Załącznik Nr 2 - wydatki'!F276&gt;0,'Załącznik Nr 2 - wydatki'!F276,"")</f>
      </c>
      <c r="G155" s="346">
        <f>IF('Załącznik Nr 2 - wydatki'!G276&gt;0,'Załącznik Nr 2 - wydatki'!G276,"")</f>
      </c>
      <c r="H155" s="346">
        <f>IF('Załącznik Nr 2 - wydatki'!H276&gt;0,'Załącznik Nr 2 - wydatki'!H276,"")</f>
      </c>
      <c r="I155" s="346">
        <f>IF('Załącznik Nr 2 - wydatki'!I276&gt;0,'Załącznik Nr 2 - wydatki'!I276,"")</f>
      </c>
      <c r="J155" s="346">
        <f>IF('Załącznik Nr 2 - wydatki'!J276&gt;0,'Załącznik Nr 2 - wydatki'!J276,"")</f>
      </c>
      <c r="K155" s="34"/>
    </row>
    <row r="156" spans="1:11" ht="12.75">
      <c r="A156" s="44"/>
      <c r="B156" s="58"/>
      <c r="C156" s="264" t="s">
        <v>120</v>
      </c>
      <c r="D156" s="41">
        <v>3030</v>
      </c>
      <c r="E156" s="346">
        <f>IF('Załącznik Nr 2 - wydatki'!E277&gt;0,'Załącznik Nr 2 - wydatki'!E277,"")</f>
        <v>1200</v>
      </c>
      <c r="F156" s="346">
        <f>IF('Załącznik Nr 2 - wydatki'!F277&gt;0,'Załącznik Nr 2 - wydatki'!F277,"")</f>
        <v>1200</v>
      </c>
      <c r="G156" s="346">
        <f>IF('Załącznik Nr 2 - wydatki'!G277&gt;0,'Załącznik Nr 2 - wydatki'!G277,"")</f>
        <v>1200</v>
      </c>
      <c r="H156" s="346">
        <f>IF('Załącznik Nr 2 - wydatki'!H277&gt;0,'Załącznik Nr 2 - wydatki'!H277,"")</f>
        <v>1200</v>
      </c>
      <c r="I156" s="346">
        <f>IF('Załącznik Nr 2 - wydatki'!I277&gt;0,'Załącznik Nr 2 - wydatki'!I277,"")</f>
      </c>
      <c r="J156" s="346">
        <f>IF('Załącznik Nr 2 - wydatki'!J277&gt;0,'Załącznik Nr 2 - wydatki'!J277,"")</f>
      </c>
      <c r="K156" s="34">
        <f t="shared" si="24"/>
        <v>1</v>
      </c>
    </row>
    <row r="157" spans="1:11" s="4" customFormat="1" ht="18" customHeight="1">
      <c r="A157" s="79"/>
      <c r="B157" s="60">
        <v>75416</v>
      </c>
      <c r="C157" s="107" t="s">
        <v>158</v>
      </c>
      <c r="D157" s="132"/>
      <c r="E157" s="504">
        <f aca="true" t="shared" si="29" ref="E157:J157">SUM(E158:E162)</f>
        <v>32463</v>
      </c>
      <c r="F157" s="504">
        <f t="shared" si="29"/>
        <v>33800</v>
      </c>
      <c r="G157" s="504">
        <f t="shared" si="29"/>
        <v>33800</v>
      </c>
      <c r="H157" s="504">
        <f t="shared" si="29"/>
        <v>33800</v>
      </c>
      <c r="I157" s="504">
        <f t="shared" si="29"/>
        <v>0</v>
      </c>
      <c r="J157" s="504">
        <f t="shared" si="29"/>
        <v>0</v>
      </c>
      <c r="K157" s="34">
        <f t="shared" si="24"/>
        <v>1.0411853494747867</v>
      </c>
    </row>
    <row r="158" spans="1:11" ht="12.75">
      <c r="A158" s="44"/>
      <c r="B158" s="58"/>
      <c r="C158" s="51" t="s">
        <v>10</v>
      </c>
      <c r="D158" s="41">
        <v>3020</v>
      </c>
      <c r="E158" s="351">
        <f>IF('Załącznik Nr 2 - wydatki'!E279&gt;0,'Załącznik Nr 2 - wydatki'!E279,"")</f>
        <v>4200</v>
      </c>
      <c r="F158" s="351">
        <f>IF('Załącznik Nr 2 - wydatki'!F279&gt;0,'Załącznik Nr 2 - wydatki'!F279,"")</f>
        <v>4300</v>
      </c>
      <c r="G158" s="351">
        <f>IF('Załącznik Nr 2 - wydatki'!G279&gt;0,'Załącznik Nr 2 - wydatki'!G279,"")</f>
        <v>4300</v>
      </c>
      <c r="H158" s="351">
        <f>IF('Załącznik Nr 2 - wydatki'!H279&gt;0,'Załącznik Nr 2 - wydatki'!H279,"")</f>
        <v>4300</v>
      </c>
      <c r="I158" s="351">
        <f>IF('Załącznik Nr 2 - wydatki'!I279&gt;0,'Załącznik Nr 2 - wydatki'!I279,"")</f>
      </c>
      <c r="J158" s="351">
        <f>IF('Załącznik Nr 2 - wydatki'!J279&gt;0,'Załącznik Nr 2 - wydatki'!J279,"")</f>
      </c>
      <c r="K158" s="34">
        <f t="shared" si="24"/>
        <v>1.0238095238095237</v>
      </c>
    </row>
    <row r="159" spans="1:11" ht="12.75">
      <c r="A159" s="44"/>
      <c r="B159" s="58"/>
      <c r="C159" s="51" t="s">
        <v>80</v>
      </c>
      <c r="D159" s="41">
        <v>4210</v>
      </c>
      <c r="E159" s="351">
        <f>IF('Załącznik Nr 2 - wydatki'!E280&gt;0,'Załącznik Nr 2 - wydatki'!E280,"")</f>
        <v>23463</v>
      </c>
      <c r="F159" s="351">
        <f>IF('Załącznik Nr 2 - wydatki'!F280&gt;0,'Załącznik Nr 2 - wydatki'!F280,"")</f>
        <v>24500</v>
      </c>
      <c r="G159" s="351">
        <f>IF('Załącznik Nr 2 - wydatki'!G280&gt;0,'Załącznik Nr 2 - wydatki'!G280,"")</f>
        <v>24500</v>
      </c>
      <c r="H159" s="351">
        <f>IF('Załącznik Nr 2 - wydatki'!H280&gt;0,'Załącznik Nr 2 - wydatki'!H280,"")</f>
        <v>24500</v>
      </c>
      <c r="I159" s="351">
        <f>IF('Załącznik Nr 2 - wydatki'!I280&gt;0,'Załącznik Nr 2 - wydatki'!I280,"")</f>
      </c>
      <c r="J159" s="351">
        <f>IF('Załącznik Nr 2 - wydatki'!J280&gt;0,'Załącznik Nr 2 - wydatki'!J280,"")</f>
      </c>
      <c r="K159" s="34">
        <f t="shared" si="24"/>
        <v>1.0441972467288922</v>
      </c>
    </row>
    <row r="160" spans="1:11" ht="12.75">
      <c r="A160" s="44"/>
      <c r="B160" s="58"/>
      <c r="C160" s="51" t="s">
        <v>159</v>
      </c>
      <c r="D160" s="41">
        <v>4300</v>
      </c>
      <c r="E160" s="351">
        <f>IF('Załącznik Nr 2 - wydatki'!E281&gt;0,'Załącznik Nr 2 - wydatki'!E281,"")</f>
        <v>4300</v>
      </c>
      <c r="F160" s="351">
        <f>IF('Załącznik Nr 2 - wydatki'!F281&gt;0,'Załącznik Nr 2 - wydatki'!F281,"")</f>
        <v>4500</v>
      </c>
      <c r="G160" s="351">
        <f>IF('Załącznik Nr 2 - wydatki'!G281&gt;0,'Załącznik Nr 2 - wydatki'!G281,"")</f>
        <v>4500</v>
      </c>
      <c r="H160" s="351">
        <f>IF('Załącznik Nr 2 - wydatki'!H281&gt;0,'Załącznik Nr 2 - wydatki'!H281,"")</f>
        <v>4500</v>
      </c>
      <c r="I160" s="351">
        <f>IF('Załącznik Nr 2 - wydatki'!I281&gt;0,'Załącznik Nr 2 - wydatki'!I281,"")</f>
      </c>
      <c r="J160" s="351">
        <f>IF('Załącznik Nr 2 - wydatki'!J281&gt;0,'Załącznik Nr 2 - wydatki'!J281,"")</f>
      </c>
      <c r="K160" s="34">
        <f t="shared" si="24"/>
        <v>1.0465116279069768</v>
      </c>
    </row>
    <row r="161" spans="1:11" ht="12.75">
      <c r="A161" s="44"/>
      <c r="B161" s="58"/>
      <c r="C161" s="51" t="s">
        <v>84</v>
      </c>
      <c r="D161" s="41">
        <v>4410</v>
      </c>
      <c r="E161" s="351">
        <f>IF('Załącznik Nr 2 - wydatki'!E282&gt;0,'Załącznik Nr 2 - wydatki'!E282,"")</f>
        <v>200</v>
      </c>
      <c r="F161" s="351">
        <f>IF('Załącznik Nr 2 - wydatki'!F282&gt;0,'Załącznik Nr 2 - wydatki'!F282,"")</f>
        <v>200</v>
      </c>
      <c r="G161" s="351">
        <f>IF('Załącznik Nr 2 - wydatki'!G282&gt;0,'Załącznik Nr 2 - wydatki'!G282,"")</f>
        <v>200</v>
      </c>
      <c r="H161" s="351">
        <f>IF('Załącznik Nr 2 - wydatki'!H282&gt;0,'Załącznik Nr 2 - wydatki'!H282,"")</f>
        <v>200</v>
      </c>
      <c r="I161" s="351">
        <f>IF('Załącznik Nr 2 - wydatki'!I282&gt;0,'Załącznik Nr 2 - wydatki'!I282,"")</f>
      </c>
      <c r="J161" s="351">
        <f>IF('Załącznik Nr 2 - wydatki'!J282&gt;0,'Załącznik Nr 2 - wydatki'!J282,"")</f>
      </c>
      <c r="K161" s="34">
        <f t="shared" si="24"/>
        <v>1</v>
      </c>
    </row>
    <row r="162" spans="1:11" ht="12.75">
      <c r="A162" s="44"/>
      <c r="B162" s="58"/>
      <c r="C162" s="51" t="s">
        <v>85</v>
      </c>
      <c r="D162" s="41">
        <v>4430</v>
      </c>
      <c r="E162" s="351">
        <f>IF('Załącznik Nr 2 - wydatki'!E283&gt;0,'Załącznik Nr 2 - wydatki'!E283,"")</f>
        <v>300</v>
      </c>
      <c r="F162" s="351">
        <f>IF('Załącznik Nr 2 - wydatki'!F283&gt;0,'Załącznik Nr 2 - wydatki'!F283,"")</f>
        <v>300</v>
      </c>
      <c r="G162" s="351">
        <f>IF('Załącznik Nr 2 - wydatki'!G283&gt;0,'Załącznik Nr 2 - wydatki'!G283,"")</f>
        <v>300</v>
      </c>
      <c r="H162" s="351">
        <f>IF('Załącznik Nr 2 - wydatki'!H283&gt;0,'Załącznik Nr 2 - wydatki'!H283,"")</f>
        <v>300</v>
      </c>
      <c r="I162" s="351">
        <f>IF('Załącznik Nr 2 - wydatki'!I283&gt;0,'Załącznik Nr 2 - wydatki'!I283,"")</f>
      </c>
      <c r="J162" s="351">
        <f>IF('Załącznik Nr 2 - wydatki'!J283&gt;0,'Załącznik Nr 2 - wydatki'!J283,"")</f>
      </c>
      <c r="K162" s="34">
        <f t="shared" si="24"/>
        <v>1</v>
      </c>
    </row>
    <row r="163" spans="1:11" s="4" customFormat="1" ht="18" customHeight="1">
      <c r="A163" s="79"/>
      <c r="B163" s="60">
        <v>75495</v>
      </c>
      <c r="C163" s="107" t="s">
        <v>90</v>
      </c>
      <c r="D163" s="132"/>
      <c r="E163" s="504">
        <f aca="true" t="shared" si="30" ref="E163:J163">SUM(E164:E166)</f>
        <v>225100</v>
      </c>
      <c r="F163" s="504">
        <f t="shared" si="30"/>
        <v>220000</v>
      </c>
      <c r="G163" s="504">
        <f t="shared" si="30"/>
        <v>220000</v>
      </c>
      <c r="H163" s="504">
        <f t="shared" si="30"/>
        <v>220000</v>
      </c>
      <c r="I163" s="504">
        <f t="shared" si="30"/>
        <v>0</v>
      </c>
      <c r="J163" s="504">
        <f t="shared" si="30"/>
        <v>0</v>
      </c>
      <c r="K163" s="34">
        <f t="shared" si="24"/>
        <v>0.9773434029320303</v>
      </c>
    </row>
    <row r="164" spans="1:11" ht="12.75">
      <c r="A164" s="44"/>
      <c r="B164" s="58"/>
      <c r="C164" s="51" t="s">
        <v>83</v>
      </c>
      <c r="D164" s="41">
        <v>4300</v>
      </c>
      <c r="E164" s="351">
        <f>IF('Załącznik Nr 2 - wydatki'!E285&gt;0,'Załącznik Nr 2 - wydatki'!E285,"")</f>
        <v>97853</v>
      </c>
      <c r="F164" s="351">
        <f>IF('Załącznik Nr 2 - wydatki'!F285&gt;0,'Załącznik Nr 2 - wydatki'!F285,"")</f>
        <v>100000</v>
      </c>
      <c r="G164" s="351">
        <f>IF('Załącznik Nr 2 - wydatki'!G285&gt;0,'Załącznik Nr 2 - wydatki'!G285,"")</f>
        <v>100000</v>
      </c>
      <c r="H164" s="351">
        <f>IF('Załącznik Nr 2 - wydatki'!H285&gt;0,'Załącznik Nr 2 - wydatki'!H285,"")</f>
        <v>100000</v>
      </c>
      <c r="I164" s="351">
        <f>IF('Załącznik Nr 2 - wydatki'!I285&gt;0,'Załącznik Nr 2 - wydatki'!I285,"")</f>
      </c>
      <c r="J164" s="351">
        <f>IF('Załącznik Nr 2 - wydatki'!J285&gt;0,'Załącznik Nr 2 - wydatki'!J285,"")</f>
      </c>
      <c r="K164" s="34">
        <f t="shared" si="24"/>
        <v>1.0219410748776225</v>
      </c>
    </row>
    <row r="165" spans="1:11" ht="12.75">
      <c r="A165" s="44"/>
      <c r="B165" s="58"/>
      <c r="C165" s="276" t="s">
        <v>117</v>
      </c>
      <c r="D165" s="44">
        <v>4210</v>
      </c>
      <c r="E165" s="336">
        <f>IF('Załącznik Nr 2 - wydatki'!E286&gt;0,'Załącznik Nr 2 - wydatki'!E286,"")</f>
        <v>10000</v>
      </c>
      <c r="F165" s="336">
        <f>IF('Załącznik Nr 2 - wydatki'!F286&gt;0,'Załącznik Nr 2 - wydatki'!F286,"")</f>
        <v>20000</v>
      </c>
      <c r="G165" s="336">
        <f>IF('Załącznik Nr 2 - wydatki'!G286&gt;0,'Załącznik Nr 2 - wydatki'!G286,"")</f>
        <v>20000</v>
      </c>
      <c r="H165" s="336">
        <f>IF('Załącznik Nr 2 - wydatki'!H286&gt;0,'Załącznik Nr 2 - wydatki'!H286,"")</f>
        <v>20000</v>
      </c>
      <c r="I165" s="336">
        <f>IF('Załącznik Nr 2 - wydatki'!I286&gt;0,'Załącznik Nr 2 - wydatki'!I286,"")</f>
      </c>
      <c r="J165" s="336">
        <f>IF('Załącznik Nr 2 - wydatki'!J286&gt;0,'Załącznik Nr 2 - wydatki'!J286,"")</f>
      </c>
      <c r="K165" s="34">
        <f t="shared" si="24"/>
        <v>2</v>
      </c>
    </row>
    <row r="166" spans="1:11" ht="13.5" thickBot="1">
      <c r="A166" s="44"/>
      <c r="B166" s="58"/>
      <c r="C166" s="276" t="s">
        <v>97</v>
      </c>
      <c r="D166" s="44">
        <v>6050</v>
      </c>
      <c r="E166" s="351">
        <f>IF('Załącznik Nr 2 - wydatki'!E288&gt;0,'Załącznik Nr 2 - wydatki'!E288,"")</f>
        <v>117247</v>
      </c>
      <c r="F166" s="351">
        <f>IF('Załącznik Nr 2 - wydatki'!F288&gt;0,'Załącznik Nr 2 - wydatki'!F288,"")</f>
        <v>100000</v>
      </c>
      <c r="G166" s="351">
        <f>IF('Załącznik Nr 2 - wydatki'!G288&gt;0,'Załącznik Nr 2 - wydatki'!G288,"")</f>
        <v>100000</v>
      </c>
      <c r="H166" s="351">
        <f>IF('Załącznik Nr 2 - wydatki'!H288&gt;0,'Załącznik Nr 2 - wydatki'!H288,"")</f>
        <v>100000</v>
      </c>
      <c r="I166" s="351">
        <f>IF('Załącznik Nr 2 - wydatki'!I288&gt;0,'Załącznik Nr 2 - wydatki'!I288,"")</f>
      </c>
      <c r="J166" s="351">
        <f>IF('Załącznik Nr 2 - wydatki'!J288&gt;0,'Załącznik Nr 2 - wydatki'!J288,"")</f>
      </c>
      <c r="K166" s="34">
        <f t="shared" si="24"/>
        <v>0.8529002874273969</v>
      </c>
    </row>
    <row r="167" spans="1:11" ht="24.75" customHeight="1" thickBot="1">
      <c r="A167" s="87">
        <v>757</v>
      </c>
      <c r="B167" s="174"/>
      <c r="C167" s="251" t="s">
        <v>19</v>
      </c>
      <c r="D167" s="214"/>
      <c r="E167" s="324">
        <f aca="true" t="shared" si="31" ref="E167:J167">SUM(E168)</f>
        <v>997448</v>
      </c>
      <c r="F167" s="324">
        <f t="shared" si="31"/>
        <v>936899</v>
      </c>
      <c r="G167" s="324">
        <f t="shared" si="31"/>
        <v>936899</v>
      </c>
      <c r="H167" s="324">
        <f t="shared" si="31"/>
        <v>936899</v>
      </c>
      <c r="I167" s="324">
        <f t="shared" si="31"/>
        <v>0</v>
      </c>
      <c r="J167" s="324">
        <f t="shared" si="31"/>
        <v>0</v>
      </c>
      <c r="K167" s="34">
        <f t="shared" si="24"/>
        <v>0.9392960836053609</v>
      </c>
    </row>
    <row r="168" spans="1:11" ht="24.75" thickBot="1">
      <c r="A168" s="44"/>
      <c r="B168" s="179" t="s">
        <v>20</v>
      </c>
      <c r="C168" s="263" t="s">
        <v>21</v>
      </c>
      <c r="D168" s="201"/>
      <c r="E168" s="515">
        <f aca="true" t="shared" si="32" ref="E168:J168">SUM(E169:E171)</f>
        <v>997448</v>
      </c>
      <c r="F168" s="515">
        <f t="shared" si="32"/>
        <v>936899</v>
      </c>
      <c r="G168" s="515">
        <f t="shared" si="32"/>
        <v>936899</v>
      </c>
      <c r="H168" s="515">
        <f t="shared" si="32"/>
        <v>936899</v>
      </c>
      <c r="I168" s="515">
        <f t="shared" si="32"/>
        <v>0</v>
      </c>
      <c r="J168" s="515">
        <f t="shared" si="32"/>
        <v>0</v>
      </c>
      <c r="K168" s="34">
        <f t="shared" si="24"/>
        <v>0.9392960836053609</v>
      </c>
    </row>
    <row r="169" spans="1:11" ht="18" customHeight="1">
      <c r="A169" s="44"/>
      <c r="B169" s="252"/>
      <c r="C169" s="264" t="s">
        <v>402</v>
      </c>
      <c r="D169" s="221">
        <v>8020</v>
      </c>
      <c r="E169" s="351">
        <f>IF('Załącznik Nr 2 - wydatki'!E291&gt;0,'Załącznik Nr 2 - wydatki'!E291,"")</f>
        <v>32448</v>
      </c>
      <c r="F169" s="351">
        <f>IF('Załącznik Nr 2 - wydatki'!F291&gt;0,'Załącznik Nr 2 - wydatki'!F291,"")</f>
        <v>25872</v>
      </c>
      <c r="G169" s="351">
        <f>IF('Załącznik Nr 2 - wydatki'!G291&gt;0,'Załącznik Nr 2 - wydatki'!G291,"")</f>
        <v>25872</v>
      </c>
      <c r="H169" s="351">
        <f>IF('Załącznik Nr 2 - wydatki'!H291&gt;0,'Załącznik Nr 2 - wydatki'!H291,"")</f>
        <v>25872</v>
      </c>
      <c r="I169" s="351">
        <f>IF('Załącznik Nr 2 - wydatki'!I291&gt;0,'Załącznik Nr 2 - wydatki'!I291,"")</f>
      </c>
      <c r="J169" s="351">
        <f>IF('Załącznik Nr 2 - wydatki'!J291&gt;0,'Załącznik Nr 2 - wydatki'!J291,"")</f>
      </c>
      <c r="K169" s="34">
        <f t="shared" si="24"/>
        <v>0.7973372781065089</v>
      </c>
    </row>
    <row r="170" spans="1:11" ht="24">
      <c r="A170" s="44"/>
      <c r="B170" s="58"/>
      <c r="C170" s="255" t="s">
        <v>6</v>
      </c>
      <c r="D170" s="145">
        <v>8070</v>
      </c>
      <c r="E170" s="351">
        <f>IF('Załącznik Nr 2 - wydatki'!E292&gt;0,'Załącznik Nr 2 - wydatki'!E292,"")</f>
        <v>965000</v>
      </c>
      <c r="F170" s="351">
        <f>IF('Załącznik Nr 2 - wydatki'!F292&gt;0,'Załącznik Nr 2 - wydatki'!F292,"")</f>
        <v>756650</v>
      </c>
      <c r="G170" s="351">
        <f>IF('Załącznik Nr 2 - wydatki'!G292&gt;0,'Załącznik Nr 2 - wydatki'!G292,"")</f>
        <v>756650</v>
      </c>
      <c r="H170" s="351">
        <f>IF('Załącznik Nr 2 - wydatki'!H292&gt;0,'Załącznik Nr 2 - wydatki'!H292,"")</f>
        <v>756650</v>
      </c>
      <c r="I170" s="351">
        <f>IF('Załącznik Nr 2 - wydatki'!I292&gt;0,'Załącznik Nr 2 - wydatki'!I292,"")</f>
      </c>
      <c r="J170" s="351">
        <f>IF('Załącznik Nr 2 - wydatki'!J292&gt;0,'Załącznik Nr 2 - wydatki'!J292,"")</f>
      </c>
      <c r="K170" s="34">
        <f t="shared" si="24"/>
        <v>0.7840932642487046</v>
      </c>
    </row>
    <row r="171" spans="1:11" ht="13.5" thickBot="1">
      <c r="A171" s="44"/>
      <c r="B171" s="58"/>
      <c r="C171" s="97" t="s">
        <v>485</v>
      </c>
      <c r="D171" s="206">
        <v>8070</v>
      </c>
      <c r="E171" s="351">
        <f>IF('Załącznik Nr 2 - wydatki'!E293&gt;0,'Załącznik Nr 2 - wydatki'!E293,"")</f>
      </c>
      <c r="F171" s="351">
        <f>IF('Załącznik Nr 2 - wydatki'!F293&gt;0,'Załącznik Nr 2 - wydatki'!F293,"")</f>
        <v>154377</v>
      </c>
      <c r="G171" s="351">
        <f>IF('Załącznik Nr 2 - wydatki'!G293&gt;0,'Załącznik Nr 2 - wydatki'!G293,"")</f>
        <v>154377</v>
      </c>
      <c r="H171" s="351">
        <f>IF('Załącznik Nr 2 - wydatki'!H293&gt;0,'Załącznik Nr 2 - wydatki'!H293,"")</f>
        <v>154377</v>
      </c>
      <c r="I171" s="351">
        <f>IF('Załącznik Nr 2 - wydatki'!I293&gt;0,'Załącznik Nr 2 - wydatki'!I293,"")</f>
      </c>
      <c r="J171" s="351">
        <f>IF('Załącznik Nr 2 - wydatki'!J293&gt;0,'Załącznik Nr 2 - wydatki'!J293,"")</f>
      </c>
      <c r="K171" s="34"/>
    </row>
    <row r="172" spans="1:11" s="1" customFormat="1" ht="22.5" customHeight="1">
      <c r="A172" s="120">
        <v>758</v>
      </c>
      <c r="B172" s="125"/>
      <c r="C172" s="156" t="s">
        <v>160</v>
      </c>
      <c r="D172" s="131"/>
      <c r="E172" s="505">
        <f>SUM(E173)</f>
        <v>393891</v>
      </c>
      <c r="F172" s="505">
        <f aca="true" t="shared" si="33" ref="F172:J173">SUM(F173)</f>
        <v>2303810</v>
      </c>
      <c r="G172" s="505">
        <f t="shared" si="33"/>
        <v>2303810</v>
      </c>
      <c r="H172" s="505">
        <f t="shared" si="33"/>
        <v>2303810</v>
      </c>
      <c r="I172" s="505">
        <f t="shared" si="33"/>
        <v>0</v>
      </c>
      <c r="J172" s="505">
        <f t="shared" si="33"/>
        <v>0</v>
      </c>
      <c r="K172" s="34">
        <f t="shared" si="24"/>
        <v>5.848851585844815</v>
      </c>
    </row>
    <row r="173" spans="1:11" s="4" customFormat="1" ht="18" customHeight="1">
      <c r="A173" s="79"/>
      <c r="B173" s="60">
        <v>75818</v>
      </c>
      <c r="C173" s="107" t="s">
        <v>161</v>
      </c>
      <c r="D173" s="132"/>
      <c r="E173" s="504">
        <f>SUM(E174)</f>
        <v>393891</v>
      </c>
      <c r="F173" s="504">
        <f t="shared" si="33"/>
        <v>2303810</v>
      </c>
      <c r="G173" s="504">
        <f t="shared" si="33"/>
        <v>2303810</v>
      </c>
      <c r="H173" s="504">
        <f t="shared" si="33"/>
        <v>2303810</v>
      </c>
      <c r="I173" s="504">
        <f t="shared" si="33"/>
        <v>0</v>
      </c>
      <c r="J173" s="504">
        <f t="shared" si="33"/>
        <v>0</v>
      </c>
      <c r="K173" s="34">
        <f t="shared" si="24"/>
        <v>5.848851585844815</v>
      </c>
    </row>
    <row r="174" spans="1:11" ht="12.75">
      <c r="A174" s="44"/>
      <c r="B174" s="58"/>
      <c r="C174" s="51" t="s">
        <v>161</v>
      </c>
      <c r="D174" s="41">
        <v>4810</v>
      </c>
      <c r="E174" s="516">
        <f aca="true" t="shared" si="34" ref="E174:J174">SUM(E175:E177)</f>
        <v>393891</v>
      </c>
      <c r="F174" s="516">
        <f t="shared" si="34"/>
        <v>2303810</v>
      </c>
      <c r="G174" s="516">
        <f t="shared" si="34"/>
        <v>2303810</v>
      </c>
      <c r="H174" s="516">
        <f t="shared" si="34"/>
        <v>2303810</v>
      </c>
      <c r="I174" s="516">
        <f t="shared" si="34"/>
        <v>0</v>
      </c>
      <c r="J174" s="516">
        <f t="shared" si="34"/>
        <v>0</v>
      </c>
      <c r="K174" s="34">
        <f t="shared" si="24"/>
        <v>5.848851585844815</v>
      </c>
    </row>
    <row r="175" spans="1:11" ht="12.75">
      <c r="A175" s="44"/>
      <c r="B175" s="58"/>
      <c r="C175" s="51" t="s">
        <v>162</v>
      </c>
      <c r="D175" s="41"/>
      <c r="E175" s="351">
        <f>IF('Załącznik Nr 2 - wydatki'!E297&gt;0,'Załącznik Nr 2 - wydatki'!E297,"")</f>
        <v>347484</v>
      </c>
      <c r="F175" s="351">
        <f>IF('Załącznik Nr 2 - wydatki'!F297&gt;0,'Załącznik Nr 2 - wydatki'!F297,"")</f>
        <v>1420198</v>
      </c>
      <c r="G175" s="351">
        <f>IF('Załącznik Nr 2 - wydatki'!G297&gt;0,'Załącznik Nr 2 - wydatki'!G297,"")</f>
        <v>1420198</v>
      </c>
      <c r="H175" s="351">
        <f>IF('Załącznik Nr 2 - wydatki'!H297&gt;0,'Załącznik Nr 2 - wydatki'!H297,"")</f>
        <v>1420198</v>
      </c>
      <c r="I175" s="351">
        <f>IF('Załącznik Nr 2 - wydatki'!I297&gt;0,'Załącznik Nr 2 - wydatki'!I297,"")</f>
      </c>
      <c r="J175" s="351">
        <f>IF('Załącznik Nr 2 - wydatki'!J297&gt;0,'Załącznik Nr 2 - wydatki'!J297,"")</f>
      </c>
      <c r="K175" s="34">
        <f t="shared" si="24"/>
        <v>4.087088901935053</v>
      </c>
    </row>
    <row r="176" spans="1:11" ht="12.75">
      <c r="A176" s="44"/>
      <c r="B176" s="58"/>
      <c r="C176" s="51" t="s">
        <v>163</v>
      </c>
      <c r="D176" s="41"/>
      <c r="E176" s="351">
        <f>IF('Załącznik Nr 2 - wydatki'!E299&gt;0,'Załącznik Nr 2 - wydatki'!E299,"")</f>
      </c>
      <c r="F176" s="351">
        <f>IF('Załącznik Nr 2 - wydatki'!F299&gt;0,'Załącznik Nr 2 - wydatki'!F299,"")</f>
        <v>100000</v>
      </c>
      <c r="G176" s="351">
        <f>IF('Załącznik Nr 2 - wydatki'!G299&gt;0,'Załącznik Nr 2 - wydatki'!G299,"")</f>
        <v>100000</v>
      </c>
      <c r="H176" s="351">
        <f>IF('Załącznik Nr 2 - wydatki'!H299&gt;0,'Załącznik Nr 2 - wydatki'!H299,"")</f>
        <v>100000</v>
      </c>
      <c r="I176" s="351">
        <f>IF('Załącznik Nr 2 - wydatki'!I299&gt;0,'Załącznik Nr 2 - wydatki'!I299,"")</f>
      </c>
      <c r="J176" s="351">
        <f>IF('Załącznik Nr 2 - wydatki'!J299&gt;0,'Załącznik Nr 2 - wydatki'!J299,"")</f>
      </c>
      <c r="K176" s="34"/>
    </row>
    <row r="177" spans="1:11" ht="24.75" customHeight="1" thickBot="1">
      <c r="A177" s="45"/>
      <c r="B177" s="63"/>
      <c r="C177" s="99" t="s">
        <v>211</v>
      </c>
      <c r="D177" s="46"/>
      <c r="E177" s="351">
        <f>IF('Załącznik Nr 2 - wydatki'!E300&gt;0,'Załącznik Nr 2 - wydatki'!E300,"")</f>
        <v>46407</v>
      </c>
      <c r="F177" s="351">
        <f>IF('Załącznik Nr 2 - wydatki'!F300&gt;0,'Załącznik Nr 2 - wydatki'!F300,"")</f>
        <v>783612</v>
      </c>
      <c r="G177" s="351">
        <f>IF('Załącznik Nr 2 - wydatki'!G300&gt;0,'Załącznik Nr 2 - wydatki'!G300,"")</f>
        <v>783612</v>
      </c>
      <c r="H177" s="351">
        <f>IF('Załącznik Nr 2 - wydatki'!H300&gt;0,'Załącznik Nr 2 - wydatki'!H300,"")</f>
        <v>783612</v>
      </c>
      <c r="I177" s="351">
        <f>IF('Załącznik Nr 2 - wydatki'!I300&gt;0,'Załącznik Nr 2 - wydatki'!I300,"")</f>
      </c>
      <c r="J177" s="351">
        <f>IF('Załącznik Nr 2 - wydatki'!J300&gt;0,'Załącznik Nr 2 - wydatki'!J300,"")</f>
      </c>
      <c r="K177" s="34">
        <f t="shared" si="24"/>
        <v>16.885642252246427</v>
      </c>
    </row>
    <row r="178" spans="1:11" s="1" customFormat="1" ht="22.5" customHeight="1">
      <c r="A178" s="120">
        <v>801</v>
      </c>
      <c r="B178" s="125"/>
      <c r="C178" s="156" t="s">
        <v>164</v>
      </c>
      <c r="D178" s="131"/>
      <c r="E178" s="505">
        <f aca="true" t="shared" si="35" ref="E178:J178">SUM(E179+E190+E194+E199+E201+E209)</f>
        <v>36999839</v>
      </c>
      <c r="F178" s="505">
        <f t="shared" si="35"/>
        <v>35819068</v>
      </c>
      <c r="G178" s="505">
        <f t="shared" si="35"/>
        <v>35819068</v>
      </c>
      <c r="H178" s="505">
        <f t="shared" si="35"/>
        <v>439229</v>
      </c>
      <c r="I178" s="505">
        <f t="shared" si="35"/>
        <v>35379839</v>
      </c>
      <c r="J178" s="505">
        <f t="shared" si="35"/>
        <v>0</v>
      </c>
      <c r="K178" s="34">
        <f t="shared" si="24"/>
        <v>0.9680871314061664</v>
      </c>
    </row>
    <row r="179" spans="1:11" s="4" customFormat="1" ht="18" customHeight="1">
      <c r="A179" s="79"/>
      <c r="B179" s="60">
        <v>80101</v>
      </c>
      <c r="C179" s="107" t="s">
        <v>165</v>
      </c>
      <c r="D179" s="132"/>
      <c r="E179" s="504">
        <f aca="true" t="shared" si="36" ref="E179:J179">SUM(E180:E189)-E183</f>
        <v>17651307</v>
      </c>
      <c r="F179" s="504">
        <f>SUM(F180:F189)-F183</f>
        <v>16562697</v>
      </c>
      <c r="G179" s="504">
        <f t="shared" si="36"/>
        <v>16562697</v>
      </c>
      <c r="H179" s="504">
        <f t="shared" si="36"/>
        <v>250000</v>
      </c>
      <c r="I179" s="504">
        <f t="shared" si="36"/>
        <v>16312697</v>
      </c>
      <c r="J179" s="504">
        <f t="shared" si="36"/>
        <v>0</v>
      </c>
      <c r="K179" s="34">
        <f t="shared" si="24"/>
        <v>0.938326946554156</v>
      </c>
    </row>
    <row r="180" spans="1:11" ht="21.75" customHeight="1">
      <c r="A180" s="84"/>
      <c r="B180" s="58"/>
      <c r="C180" s="97" t="s">
        <v>225</v>
      </c>
      <c r="D180" s="41">
        <v>2650</v>
      </c>
      <c r="E180" s="351">
        <f>IF('Załącznik Nr 2 - wydatki'!E303&gt;0,'Załącznik Nr 2 - wydatki'!E303,"")</f>
        <v>17009186</v>
      </c>
      <c r="F180" s="351">
        <f>IF('Załącznik Nr 2 - wydatki'!F303&gt;0,'Załącznik Nr 2 - wydatki'!F303,"")</f>
        <v>15847697</v>
      </c>
      <c r="G180" s="351">
        <f>IF('Załącznik Nr 2 - wydatki'!G303&gt;0,'Załącznik Nr 2 - wydatki'!G303,"")</f>
        <v>15847697</v>
      </c>
      <c r="H180" s="351"/>
      <c r="I180" s="351">
        <f>IF('Załącznik Nr 2 - wydatki'!I303&gt;0,'Załącznik Nr 2 - wydatki'!I303,"")</f>
        <v>15847697</v>
      </c>
      <c r="J180" s="351"/>
      <c r="K180" s="34">
        <f t="shared" si="24"/>
        <v>0.9317140161792575</v>
      </c>
    </row>
    <row r="181" spans="1:11" ht="12.75">
      <c r="A181" s="44"/>
      <c r="B181" s="58"/>
      <c r="C181" s="264" t="s">
        <v>306</v>
      </c>
      <c r="D181" s="41">
        <v>3260</v>
      </c>
      <c r="E181" s="351">
        <f>IF('Załącznik Nr 2 - wydatki'!E304&gt;0,'Załącznik Nr 2 - wydatki'!E304,"")</f>
        <v>8435</v>
      </c>
      <c r="F181" s="351">
        <f>IF('Załącznik Nr 2 - wydatki'!F304&gt;0,'Załącznik Nr 2 - wydatki'!F304,"")</f>
      </c>
      <c r="G181" s="351">
        <f>IF('Załącznik Nr 2 - wydatki'!G304&gt;0,'Załącznik Nr 2 - wydatki'!G304,"")</f>
      </c>
      <c r="H181" s="351">
        <f>IF('Załącznik Nr 2 - wydatki'!H304&gt;0,'Załącznik Nr 2 - wydatki'!H304,"")</f>
      </c>
      <c r="I181" s="351">
        <f>IF('Załącznik Nr 2 - wydatki'!I304&gt;0,'Załącznik Nr 2 - wydatki'!I304,"")</f>
      </c>
      <c r="J181" s="351">
        <f>IF('Załącznik Nr 2 - wydatki'!J304&gt;0,'Załącznik Nr 2 - wydatki'!J304,"")</f>
      </c>
      <c r="K181" s="34"/>
    </row>
    <row r="182" spans="1:11" ht="12.75">
      <c r="A182" s="44"/>
      <c r="B182" s="58"/>
      <c r="C182" s="51" t="s">
        <v>482</v>
      </c>
      <c r="D182" s="145">
        <v>6050</v>
      </c>
      <c r="E182" s="351">
        <f>IF('Załącznik Nr 2 - wydatki'!E305&gt;0,'Załącznik Nr 2 - wydatki'!E305,"")</f>
      </c>
      <c r="F182" s="351">
        <f>IF('Załącznik Nr 2 - wydatki'!F305&gt;0,'Załącznik Nr 2 - wydatki'!F305,"")</f>
        <v>250000</v>
      </c>
      <c r="G182" s="351">
        <f>IF('Załącznik Nr 2 - wydatki'!G305&gt;0,'Załącznik Nr 2 - wydatki'!G305,"")</f>
        <v>250000</v>
      </c>
      <c r="H182" s="351">
        <f>IF('Załącznik Nr 2 - wydatki'!H305&gt;0,'Załącznik Nr 2 - wydatki'!H305,"")</f>
        <v>250000</v>
      </c>
      <c r="I182" s="351">
        <f>IF('Załącznik Nr 2 - wydatki'!I305&gt;0,'Załącznik Nr 2 - wydatki'!I305,"")</f>
      </c>
      <c r="J182" s="351">
        <f>IF('Załącznik Nr 2 - wydatki'!J305&gt;0,'Załącznik Nr 2 - wydatki'!J305,"")</f>
      </c>
      <c r="K182" s="34"/>
    </row>
    <row r="183" spans="1:11" s="2" customFormat="1" ht="42" customHeight="1">
      <c r="A183" s="85"/>
      <c r="B183" s="151"/>
      <c r="C183" s="157" t="s">
        <v>47</v>
      </c>
      <c r="D183" s="159">
        <v>6210</v>
      </c>
      <c r="E183" s="517">
        <f>IF('Załącznik Nr 2 - wydatki'!E306&gt;0,'Załącznik Nr 2 - wydatki'!E306,"")</f>
        <v>633686</v>
      </c>
      <c r="F183" s="517">
        <f>SUM(F184:F189)</f>
        <v>465000</v>
      </c>
      <c r="G183" s="517">
        <f>SUM(G184:G189)</f>
        <v>465000</v>
      </c>
      <c r="H183" s="517">
        <f>SUM(H184:H189)</f>
        <v>0</v>
      </c>
      <c r="I183" s="517">
        <f>SUM(I184:I189)</f>
        <v>465000</v>
      </c>
      <c r="J183" s="517">
        <f>SUM(J184:J189)</f>
        <v>0</v>
      </c>
      <c r="K183" s="34">
        <f aca="true" t="shared" si="37" ref="K183:K245">G183/E183</f>
        <v>0.733801914512866</v>
      </c>
    </row>
    <row r="184" spans="1:11" s="2" customFormat="1" ht="19.5" customHeight="1">
      <c r="A184" s="85"/>
      <c r="B184" s="68"/>
      <c r="C184" s="99" t="s">
        <v>437</v>
      </c>
      <c r="D184" s="136"/>
      <c r="E184" s="351">
        <f>IF('Załącznik Nr 2 - wydatki'!E307&gt;0,'Załącznik Nr 2 - wydatki'!E307,"")</f>
        <v>78818</v>
      </c>
      <c r="F184" s="518">
        <f>IF('Załącznik Nr 2 - wydatki'!F307&gt;0,'Załącznik Nr 2 - wydatki'!F307,"")</f>
        <v>65000</v>
      </c>
      <c r="G184" s="518">
        <f>IF('Załącznik Nr 2 - wydatki'!G307&gt;0,'Załącznik Nr 2 - wydatki'!G307,"")</f>
        <v>65000</v>
      </c>
      <c r="H184" s="518"/>
      <c r="I184" s="518">
        <f>IF('Załącznik Nr 2 - wydatki'!I307&gt;0,'Załącznik Nr 2 - wydatki'!I307,"")</f>
        <v>65000</v>
      </c>
      <c r="J184" s="518"/>
      <c r="K184" s="34">
        <f t="shared" si="37"/>
        <v>0.8246847166890812</v>
      </c>
    </row>
    <row r="185" spans="1:11" s="2" customFormat="1" ht="19.5" customHeight="1">
      <c r="A185" s="85"/>
      <c r="B185" s="68"/>
      <c r="C185" s="99" t="s">
        <v>70</v>
      </c>
      <c r="D185" s="136"/>
      <c r="E185" s="351">
        <f>IF('Załącznik Nr 2 - wydatki'!E308&gt;0,'Załącznik Nr 2 - wydatki'!E308,"")</f>
        <v>65114</v>
      </c>
      <c r="F185" s="518">
        <f>IF('Załącznik Nr 2 - wydatki'!F308&gt;0,'Załącznik Nr 2 - wydatki'!F308,"")</f>
        <v>70000</v>
      </c>
      <c r="G185" s="518">
        <f>IF('Załącznik Nr 2 - wydatki'!G308&gt;0,'Załącznik Nr 2 - wydatki'!G308,"")</f>
        <v>70000</v>
      </c>
      <c r="H185" s="518"/>
      <c r="I185" s="518">
        <f>IF('Załącznik Nr 2 - wydatki'!I308&gt;0,'Załącznik Nr 2 - wydatki'!I308,"")</f>
        <v>70000</v>
      </c>
      <c r="J185" s="518"/>
      <c r="K185" s="34">
        <f t="shared" si="37"/>
        <v>1.075037626316921</v>
      </c>
    </row>
    <row r="186" spans="1:11" s="2" customFormat="1" ht="19.5" customHeight="1">
      <c r="A186" s="85"/>
      <c r="B186" s="68"/>
      <c r="C186" s="99" t="s">
        <v>46</v>
      </c>
      <c r="D186" s="136"/>
      <c r="E186" s="351">
        <f>IF('Załącznik Nr 2 - wydatki'!E309&gt;0,'Załącznik Nr 2 - wydatki'!E309,"")</f>
        <v>149999</v>
      </c>
      <c r="F186" s="518">
        <f>IF('Załącznik Nr 2 - wydatki'!F309&gt;0,'Załącznik Nr 2 - wydatki'!F309,"")</f>
        <v>65000</v>
      </c>
      <c r="G186" s="518">
        <f>IF('Załącznik Nr 2 - wydatki'!G309&gt;0,'Załącznik Nr 2 - wydatki'!G309,"")</f>
        <v>65000</v>
      </c>
      <c r="H186" s="518"/>
      <c r="I186" s="518">
        <f>IF('Załącznik Nr 2 - wydatki'!I309&gt;0,'Załącznik Nr 2 - wydatki'!I309,"")</f>
        <v>65000</v>
      </c>
      <c r="J186" s="518"/>
      <c r="K186" s="34">
        <f t="shared" si="37"/>
        <v>0.4333362222414816</v>
      </c>
    </row>
    <row r="187" spans="1:11" s="2" customFormat="1" ht="19.5" customHeight="1">
      <c r="A187" s="85"/>
      <c r="B187" s="68"/>
      <c r="C187" s="99" t="s">
        <v>54</v>
      </c>
      <c r="D187" s="136"/>
      <c r="E187" s="351">
        <f>IF('Załącznik Nr 2 - wydatki'!E310&gt;0,'Załącznik Nr 2 - wydatki'!E310,"")</f>
        <v>25000</v>
      </c>
      <c r="F187" s="518">
        <f>IF('Załącznik Nr 2 - wydatki'!F310&gt;0,'Załącznik Nr 2 - wydatki'!F310,"")</f>
        <v>65000</v>
      </c>
      <c r="G187" s="518">
        <f>IF('Załącznik Nr 2 - wydatki'!G310&gt;0,'Załącznik Nr 2 - wydatki'!G310,"")</f>
        <v>65000</v>
      </c>
      <c r="H187" s="518"/>
      <c r="I187" s="518">
        <f>IF('Załącznik Nr 2 - wydatki'!I310&gt;0,'Załącznik Nr 2 - wydatki'!I310,"")</f>
        <v>65000</v>
      </c>
      <c r="J187" s="518"/>
      <c r="K187" s="34">
        <f t="shared" si="37"/>
        <v>2.6</v>
      </c>
    </row>
    <row r="188" spans="1:11" s="2" customFormat="1" ht="19.5" customHeight="1">
      <c r="A188" s="85"/>
      <c r="B188" s="68"/>
      <c r="C188" s="99" t="s">
        <v>68</v>
      </c>
      <c r="D188" s="136"/>
      <c r="E188" s="351">
        <f>IF('Załącznik Nr 2 - wydatki'!E311&gt;0,'Załącznik Nr 2 - wydatki'!E311,"")</f>
        <v>145000</v>
      </c>
      <c r="F188" s="518">
        <f>IF('Załącznik Nr 2 - wydatki'!F311&gt;0,'Załącznik Nr 2 - wydatki'!F311,"")</f>
        <v>65000</v>
      </c>
      <c r="G188" s="518">
        <f>IF('Załącznik Nr 2 - wydatki'!G311&gt;0,'Załącznik Nr 2 - wydatki'!G311,"")</f>
        <v>65000</v>
      </c>
      <c r="H188" s="518"/>
      <c r="I188" s="518">
        <f>IF('Załącznik Nr 2 - wydatki'!I311&gt;0,'Załącznik Nr 2 - wydatki'!I311,"")</f>
        <v>65000</v>
      </c>
      <c r="J188" s="518"/>
      <c r="K188" s="34">
        <f t="shared" si="37"/>
        <v>0.4482758620689655</v>
      </c>
    </row>
    <row r="189" spans="1:11" s="2" customFormat="1" ht="19.5" customHeight="1">
      <c r="A189" s="85"/>
      <c r="B189" s="68"/>
      <c r="C189" s="99" t="s">
        <v>69</v>
      </c>
      <c r="D189" s="136"/>
      <c r="E189" s="351">
        <f>IF('Załącznik Nr 2 - wydatki'!E312&gt;0,'Załącznik Nr 2 - wydatki'!E312,"")</f>
        <v>169755</v>
      </c>
      <c r="F189" s="351">
        <f>IF('Załącznik Nr 2 - wydatki'!F312&gt;0,'Załącznik Nr 2 - wydatki'!F312,"")</f>
        <v>135000</v>
      </c>
      <c r="G189" s="351">
        <f>IF('Załącznik Nr 2 - wydatki'!G312&gt;0,'Załącznik Nr 2 - wydatki'!G312,"")</f>
        <v>135000</v>
      </c>
      <c r="H189" s="351">
        <f>IF('Załącznik Nr 2 - wydatki'!H312&gt;0,'Załącznik Nr 2 - wydatki'!H312,"")</f>
      </c>
      <c r="I189" s="351">
        <f>IF('Załącznik Nr 2 - wydatki'!I312&gt;0,'Załącznik Nr 2 - wydatki'!I312,"")</f>
        <v>135000</v>
      </c>
      <c r="J189" s="351">
        <f>IF('Załącznik Nr 2 - wydatki'!J312&gt;0,'Załącznik Nr 2 - wydatki'!J312,"")</f>
      </c>
      <c r="K189" s="34">
        <f t="shared" si="37"/>
        <v>0.795263762481223</v>
      </c>
    </row>
    <row r="190" spans="1:11" s="4" customFormat="1" ht="18" customHeight="1">
      <c r="A190" s="79"/>
      <c r="B190" s="60">
        <v>80104</v>
      </c>
      <c r="C190" s="107" t="s">
        <v>351</v>
      </c>
      <c r="D190" s="132"/>
      <c r="E190" s="504">
        <f aca="true" t="shared" si="38" ref="E190:J190">SUM(E191:E193)</f>
        <v>6535861</v>
      </c>
      <c r="F190" s="504">
        <f t="shared" si="38"/>
        <v>7477366</v>
      </c>
      <c r="G190" s="504">
        <f t="shared" si="38"/>
        <v>7477366</v>
      </c>
      <c r="H190" s="504">
        <f t="shared" si="38"/>
        <v>0</v>
      </c>
      <c r="I190" s="504">
        <f t="shared" si="38"/>
        <v>7477366</v>
      </c>
      <c r="J190" s="504">
        <f t="shared" si="38"/>
        <v>0</v>
      </c>
      <c r="K190" s="34">
        <f t="shared" si="37"/>
        <v>1.144052176140221</v>
      </c>
    </row>
    <row r="191" spans="1:11" ht="27.75" customHeight="1">
      <c r="A191" s="44"/>
      <c r="B191" s="61"/>
      <c r="C191" s="95" t="s">
        <v>51</v>
      </c>
      <c r="D191" s="41">
        <v>2540</v>
      </c>
      <c r="E191" s="351">
        <f>IF('Załącznik Nr 2 - wydatki'!E317&gt;0,'Załącznik Nr 2 - wydatki'!E317,"")</f>
        <v>1225086</v>
      </c>
      <c r="F191" s="351">
        <f>IF('Załącznik Nr 2 - wydatki'!F317&gt;0,'Załącznik Nr 2 - wydatki'!F317,"")</f>
        <v>1659240</v>
      </c>
      <c r="G191" s="351">
        <f>IF('Załącznik Nr 2 - wydatki'!G317&gt;0,'Załącznik Nr 2 - wydatki'!G317,"")</f>
        <v>1659240</v>
      </c>
      <c r="H191" s="351">
        <f>IF('Załącznik Nr 2 - wydatki'!H317&gt;0,'Załącznik Nr 2 - wydatki'!H317,"")</f>
      </c>
      <c r="I191" s="351">
        <f>IF('Załącznik Nr 2 - wydatki'!I317&gt;0,'Załącznik Nr 2 - wydatki'!I317,"")</f>
        <v>1659240</v>
      </c>
      <c r="J191" s="351">
        <f>IF('Załącznik Nr 2 - wydatki'!J317&gt;0,'Załącznik Nr 2 - wydatki'!J317,"")</f>
      </c>
      <c r="K191" s="34">
        <f t="shared" si="37"/>
        <v>1.3543865491891998</v>
      </c>
    </row>
    <row r="192" spans="1:11" ht="27.75" customHeight="1">
      <c r="A192" s="44"/>
      <c r="B192" s="58"/>
      <c r="C192" s="110" t="s">
        <v>50</v>
      </c>
      <c r="D192" s="43">
        <v>2650</v>
      </c>
      <c r="E192" s="351">
        <f>IF('Załącznik Nr 2 - wydatki'!E318&gt;0,'Załącznik Nr 2 - wydatki'!E318,"")</f>
        <v>4934180</v>
      </c>
      <c r="F192" s="351">
        <f>IF('Załącznik Nr 2 - wydatki'!F318&gt;0,'Załącznik Nr 2 - wydatki'!F318,"")</f>
        <v>5438126</v>
      </c>
      <c r="G192" s="351">
        <f>IF('Załącznik Nr 2 - wydatki'!G318&gt;0,'Załącznik Nr 2 - wydatki'!G318,"")</f>
        <v>5438126</v>
      </c>
      <c r="H192" s="351">
        <f>IF('Załącznik Nr 2 - wydatki'!H318&gt;0,'Załącznik Nr 2 - wydatki'!H318,"")</f>
      </c>
      <c r="I192" s="351">
        <f>IF('Załącznik Nr 2 - wydatki'!I318&gt;0,'Załącznik Nr 2 - wydatki'!I318,"")</f>
        <v>5438126</v>
      </c>
      <c r="J192" s="351">
        <f>IF('Załącznik Nr 2 - wydatki'!J318&gt;0,'Załącznik Nr 2 - wydatki'!J318,"")</f>
      </c>
      <c r="K192" s="34">
        <f t="shared" si="37"/>
        <v>1.1021336878670822</v>
      </c>
    </row>
    <row r="193" spans="1:11" ht="48" customHeight="1">
      <c r="A193" s="44"/>
      <c r="B193" s="61"/>
      <c r="C193" s="97" t="s">
        <v>11</v>
      </c>
      <c r="D193" s="43">
        <v>6210</v>
      </c>
      <c r="E193" s="351">
        <f>IF('Załącznik Nr 2 - wydatki'!E319&gt;0,'Załącznik Nr 2 - wydatki'!E319,"")</f>
        <v>376595</v>
      </c>
      <c r="F193" s="351">
        <f>IF('Załącznik Nr 2 - wydatki'!F319&gt;0,'Załącznik Nr 2 - wydatki'!F319,"")</f>
        <v>380000</v>
      </c>
      <c r="G193" s="351">
        <f>IF('Załącznik Nr 2 - wydatki'!G319&gt;0,'Załącznik Nr 2 - wydatki'!G319,"")</f>
        <v>380000</v>
      </c>
      <c r="H193" s="351">
        <f>IF('Załącznik Nr 2 - wydatki'!H319&gt;0,'Załącznik Nr 2 - wydatki'!H319,"")</f>
      </c>
      <c r="I193" s="351">
        <f>IF('Załącznik Nr 2 - wydatki'!I319&gt;0,'Załącznik Nr 2 - wydatki'!I319,"")</f>
        <v>380000</v>
      </c>
      <c r="J193" s="351">
        <f>IF('Załącznik Nr 2 - wydatki'!J319&gt;0,'Załącznik Nr 2 - wydatki'!J319,"")</f>
      </c>
      <c r="K193" s="34">
        <f t="shared" si="37"/>
        <v>1.0090415433024869</v>
      </c>
    </row>
    <row r="194" spans="1:11" s="4" customFormat="1" ht="18" customHeight="1">
      <c r="A194" s="79"/>
      <c r="B194" s="59">
        <v>80110</v>
      </c>
      <c r="C194" s="109" t="s">
        <v>166</v>
      </c>
      <c r="D194" s="134"/>
      <c r="E194" s="512">
        <f aca="true" t="shared" si="39" ref="E194:J194">SUM(E195:E198)</f>
        <v>12166218</v>
      </c>
      <c r="F194" s="512">
        <f t="shared" si="39"/>
        <v>11219404</v>
      </c>
      <c r="G194" s="512">
        <f t="shared" si="39"/>
        <v>11219404</v>
      </c>
      <c r="H194" s="512">
        <f t="shared" si="39"/>
        <v>0</v>
      </c>
      <c r="I194" s="512">
        <f t="shared" si="39"/>
        <v>11219404</v>
      </c>
      <c r="J194" s="512">
        <f t="shared" si="39"/>
        <v>0</v>
      </c>
      <c r="K194" s="34">
        <f t="shared" si="37"/>
        <v>0.9221768013691684</v>
      </c>
    </row>
    <row r="195" spans="1:11" ht="24">
      <c r="A195" s="44"/>
      <c r="B195" s="58"/>
      <c r="C195" s="95" t="s">
        <v>51</v>
      </c>
      <c r="D195" s="41">
        <v>2540</v>
      </c>
      <c r="E195" s="351">
        <f>IF('Załącznik Nr 2 - wydatki'!E321&gt;0,'Załącznik Nr 2 - wydatki'!E321,"")</f>
        <v>612889</v>
      </c>
      <c r="F195" s="351">
        <f>IF('Załącznik Nr 2 - wydatki'!F321&gt;0,'Załącznik Nr 2 - wydatki'!F321,"")</f>
        <v>592515</v>
      </c>
      <c r="G195" s="351">
        <f>IF('Załącznik Nr 2 - wydatki'!G321&gt;0,'Załącznik Nr 2 - wydatki'!G321,"")</f>
        <v>592515</v>
      </c>
      <c r="H195" s="351">
        <f>IF('Załącznik Nr 2 - wydatki'!H321&gt;0,'Załącznik Nr 2 - wydatki'!H321,"")</f>
      </c>
      <c r="I195" s="351">
        <f>IF('Załącznik Nr 2 - wydatki'!I321&gt;0,'Załącznik Nr 2 - wydatki'!I321,"")</f>
        <v>592515</v>
      </c>
      <c r="J195" s="351">
        <f>IF('Załącznik Nr 2 - wydatki'!J321&gt;0,'Załącznik Nr 2 - wydatki'!J321,"")</f>
      </c>
      <c r="K195" s="34">
        <f t="shared" si="37"/>
        <v>0.9667574389489777</v>
      </c>
    </row>
    <row r="196" spans="1:11" ht="48">
      <c r="A196" s="44"/>
      <c r="B196" s="58"/>
      <c r="C196" s="99" t="s">
        <v>18</v>
      </c>
      <c r="D196" s="43">
        <v>2590</v>
      </c>
      <c r="E196" s="351">
        <f>IF('Załącznik Nr 2 - wydatki'!E322&gt;0,'Załącznik Nr 2 - wydatki'!E322,"")</f>
        <v>485933</v>
      </c>
      <c r="F196" s="351">
        <f>IF('Załącznik Nr 2 - wydatki'!F322&gt;0,'Załącznik Nr 2 - wydatki'!F322,"")</f>
        <v>827424</v>
      </c>
      <c r="G196" s="351">
        <f>IF('Załącznik Nr 2 - wydatki'!G322&gt;0,'Załącznik Nr 2 - wydatki'!G322,"")</f>
        <v>827424</v>
      </c>
      <c r="H196" s="351">
        <f>IF('Załącznik Nr 2 - wydatki'!H322&gt;0,'Załącznik Nr 2 - wydatki'!H322,"")</f>
      </c>
      <c r="I196" s="351">
        <f>IF('Załącznik Nr 2 - wydatki'!I322&gt;0,'Załącznik Nr 2 - wydatki'!I322,"")</f>
        <v>827424</v>
      </c>
      <c r="J196" s="351">
        <f>IF('Załącznik Nr 2 - wydatki'!J322&gt;0,'Załącznik Nr 2 - wydatki'!J322,"")</f>
      </c>
      <c r="K196" s="34">
        <f t="shared" si="37"/>
        <v>1.7027532602231172</v>
      </c>
    </row>
    <row r="197" spans="1:11" s="2" customFormat="1" ht="12.75">
      <c r="A197" s="85"/>
      <c r="B197" s="68"/>
      <c r="C197" s="51" t="s">
        <v>55</v>
      </c>
      <c r="D197" s="136">
        <v>2650</v>
      </c>
      <c r="E197" s="351">
        <f>IF('Załącznik Nr 2 - wydatki'!E323&gt;0,'Załącznik Nr 2 - wydatki'!E323,"")</f>
        <v>10841449</v>
      </c>
      <c r="F197" s="351">
        <f>IF('Załącznik Nr 2 - wydatki'!F323&gt;0,'Załącznik Nr 2 - wydatki'!F323,"")</f>
        <v>9549465</v>
      </c>
      <c r="G197" s="351">
        <f>IF('Załącznik Nr 2 - wydatki'!G323&gt;0,'Załącznik Nr 2 - wydatki'!G323,"")</f>
        <v>9549465</v>
      </c>
      <c r="H197" s="351">
        <f>IF('Załącznik Nr 2 - wydatki'!H323&gt;0,'Załącznik Nr 2 - wydatki'!H323,"")</f>
      </c>
      <c r="I197" s="351">
        <f>IF('Załącznik Nr 2 - wydatki'!I323&gt;0,'Załącznik Nr 2 - wydatki'!I323,"")</f>
        <v>9549465</v>
      </c>
      <c r="J197" s="351">
        <f>IF('Załącznik Nr 2 - wydatki'!J323&gt;0,'Załącznik Nr 2 - wydatki'!J323,"")</f>
      </c>
      <c r="K197" s="34">
        <f t="shared" si="37"/>
        <v>0.8808292138809121</v>
      </c>
    </row>
    <row r="198" spans="1:11" s="2" customFormat="1" ht="48">
      <c r="A198" s="85"/>
      <c r="B198" s="74"/>
      <c r="C198" s="97" t="s">
        <v>11</v>
      </c>
      <c r="D198" s="136">
        <v>6210</v>
      </c>
      <c r="E198" s="351">
        <f>IF('Załącznik Nr 2 - wydatki'!E324&gt;0,'Załącznik Nr 2 - wydatki'!E324,"")</f>
        <v>225947</v>
      </c>
      <c r="F198" s="351">
        <f>IF('Załącznik Nr 2 - wydatki'!F324&gt;0,'Załącznik Nr 2 - wydatki'!F324,"")</f>
        <v>250000</v>
      </c>
      <c r="G198" s="351">
        <f>IF('Załącznik Nr 2 - wydatki'!G324&gt;0,'Załącznik Nr 2 - wydatki'!G324,"")</f>
        <v>250000</v>
      </c>
      <c r="H198" s="351"/>
      <c r="I198" s="351">
        <f>IF('Załącznik Nr 2 - wydatki'!I324&gt;0,'Załącznik Nr 2 - wydatki'!I324,"")</f>
        <v>250000</v>
      </c>
      <c r="J198" s="351"/>
      <c r="K198" s="34">
        <f t="shared" si="37"/>
        <v>1.1064541684554343</v>
      </c>
    </row>
    <row r="199" spans="1:11" ht="18" customHeight="1">
      <c r="A199" s="44"/>
      <c r="B199" s="60" t="s">
        <v>223</v>
      </c>
      <c r="C199" s="107" t="s">
        <v>224</v>
      </c>
      <c r="D199" s="138"/>
      <c r="E199" s="504">
        <f aca="true" t="shared" si="40" ref="E199:J199">SUM(E200)</f>
        <v>11308</v>
      </c>
      <c r="F199" s="504">
        <f t="shared" si="40"/>
        <v>11308</v>
      </c>
      <c r="G199" s="504">
        <f t="shared" si="40"/>
        <v>11308</v>
      </c>
      <c r="H199" s="504">
        <f t="shared" si="40"/>
        <v>0</v>
      </c>
      <c r="I199" s="504">
        <f t="shared" si="40"/>
        <v>11308</v>
      </c>
      <c r="J199" s="504">
        <f t="shared" si="40"/>
        <v>0</v>
      </c>
      <c r="K199" s="34">
        <f t="shared" si="37"/>
        <v>1</v>
      </c>
    </row>
    <row r="200" spans="1:11" ht="12.75">
      <c r="A200" s="44"/>
      <c r="B200" s="61"/>
      <c r="C200" s="51" t="s">
        <v>83</v>
      </c>
      <c r="D200" s="41">
        <v>4300</v>
      </c>
      <c r="E200" s="351">
        <f>IF('Załącznik Nr 2 - wydatki'!E328&gt;0,'Załącznik Nr 2 - wydatki'!E328,"")</f>
        <v>11308</v>
      </c>
      <c r="F200" s="351">
        <f>IF('Załącznik Nr 2 - wydatki'!F328&gt;0,'Załącznik Nr 2 - wydatki'!F328,"")</f>
        <v>11308</v>
      </c>
      <c r="G200" s="351">
        <f>IF('Załącznik Nr 2 - wydatki'!G328&gt;0,'Załącznik Nr 2 - wydatki'!G328,"")</f>
        <v>11308</v>
      </c>
      <c r="H200" s="351">
        <f>IF('Załącznik Nr 2 - wydatki'!H328&gt;0,'Załącznik Nr 2 - wydatki'!H328,"")</f>
      </c>
      <c r="I200" s="351">
        <f>IF('Załącznik Nr 2 - wydatki'!I328&gt;0,'Załącznik Nr 2 - wydatki'!I328,"")</f>
        <v>11308</v>
      </c>
      <c r="J200" s="351">
        <f>IF('Załącznik Nr 2 - wydatki'!J328&gt;0,'Załącznik Nr 2 - wydatki'!J328,"")</f>
      </c>
      <c r="K200" s="34">
        <f t="shared" si="37"/>
        <v>1</v>
      </c>
    </row>
    <row r="201" spans="1:11" s="5" customFormat="1" ht="24.75" customHeight="1">
      <c r="A201" s="44"/>
      <c r="B201" s="60" t="s">
        <v>231</v>
      </c>
      <c r="C201" s="107" t="s">
        <v>232</v>
      </c>
      <c r="D201" s="138"/>
      <c r="E201" s="504">
        <f aca="true" t="shared" si="41" ref="E201:J201">SUM(E202:E208)</f>
        <v>211637</v>
      </c>
      <c r="F201" s="504">
        <f t="shared" si="41"/>
        <v>177833</v>
      </c>
      <c r="G201" s="504">
        <f t="shared" si="41"/>
        <v>177833</v>
      </c>
      <c r="H201" s="504">
        <f t="shared" si="41"/>
        <v>177833</v>
      </c>
      <c r="I201" s="504">
        <f t="shared" si="41"/>
        <v>0</v>
      </c>
      <c r="J201" s="504">
        <f t="shared" si="41"/>
        <v>0</v>
      </c>
      <c r="K201" s="34">
        <f t="shared" si="37"/>
        <v>0.8402736761530356</v>
      </c>
    </row>
    <row r="202" spans="1:11" s="5" customFormat="1" ht="21.75" customHeight="1">
      <c r="A202" s="43"/>
      <c r="B202" s="61"/>
      <c r="C202" s="51" t="s">
        <v>77</v>
      </c>
      <c r="D202" s="41">
        <v>4010</v>
      </c>
      <c r="E202" s="351">
        <f>IF('Załącznik Nr 2 - wydatki'!E376&gt;0,'Załącznik Nr 2 - wydatki'!E376,"")</f>
        <v>10300</v>
      </c>
      <c r="F202" s="351">
        <f>IF('Załącznik Nr 2 - wydatki'!F376&gt;0,'Załącznik Nr 2 - wydatki'!F376,"")</f>
      </c>
      <c r="G202" s="351">
        <f>IF('Załącznik Nr 2 - wydatki'!G376&gt;0,'Załącznik Nr 2 - wydatki'!G376,"")</f>
      </c>
      <c r="H202" s="351">
        <f>IF('Załącznik Nr 2 - wydatki'!H376&gt;0,'Załącznik Nr 2 - wydatki'!H376,"")</f>
      </c>
      <c r="I202" s="351">
        <f>IF('Załącznik Nr 2 - wydatki'!I376&gt;0,'Załącznik Nr 2 - wydatki'!I376,"")</f>
      </c>
      <c r="J202" s="351">
        <f>IF('Załącznik Nr 2 - wydatki'!J376&gt;0,'Załącznik Nr 2 - wydatki'!J376,"")</f>
      </c>
      <c r="K202" s="34"/>
    </row>
    <row r="203" spans="1:11" s="5" customFormat="1" ht="21.75" customHeight="1">
      <c r="A203" s="44"/>
      <c r="B203" s="58"/>
      <c r="C203" s="115" t="s">
        <v>79</v>
      </c>
      <c r="D203" s="41">
        <v>4110</v>
      </c>
      <c r="E203" s="351">
        <f>IF('Załącznik Nr 2 - wydatki'!E377&gt;0,'Załącznik Nr 2 - wydatki'!E377,"")</f>
        <v>4316</v>
      </c>
      <c r="F203" s="351">
        <f>IF('Załącznik Nr 2 - wydatki'!F377&gt;0,'Załącznik Nr 2 - wydatki'!F377,"")</f>
      </c>
      <c r="G203" s="351">
        <f>IF('Załącznik Nr 2 - wydatki'!G377&gt;0,'Załącznik Nr 2 - wydatki'!G377,"")</f>
      </c>
      <c r="H203" s="351">
        <f>IF('Załącznik Nr 2 - wydatki'!H377&gt;0,'Załącznik Nr 2 - wydatki'!H377,"")</f>
      </c>
      <c r="I203" s="351">
        <f>IF('Załącznik Nr 2 - wydatki'!I377&gt;0,'Załącznik Nr 2 - wydatki'!I377,"")</f>
      </c>
      <c r="J203" s="351">
        <f>IF('Załącznik Nr 2 - wydatki'!J377&gt;0,'Załącznik Nr 2 - wydatki'!J377,"")</f>
      </c>
      <c r="K203" s="34"/>
    </row>
    <row r="204" spans="1:11" s="5" customFormat="1" ht="21.75" customHeight="1">
      <c r="A204" s="44"/>
      <c r="B204" s="58"/>
      <c r="C204" s="51" t="s">
        <v>137</v>
      </c>
      <c r="D204" s="41">
        <v>4120</v>
      </c>
      <c r="E204" s="351">
        <f>IF('Załącznik Nr 2 - wydatki'!E378&gt;0,'Załącznik Nr 2 - wydatki'!E378,"")</f>
        <v>593</v>
      </c>
      <c r="F204" s="351">
        <f>IF('Załącznik Nr 2 - wydatki'!F378&gt;0,'Załącznik Nr 2 - wydatki'!F378,"")</f>
      </c>
      <c r="G204" s="351">
        <f>IF('Załącznik Nr 2 - wydatki'!G378&gt;0,'Załącznik Nr 2 - wydatki'!G378,"")</f>
      </c>
      <c r="H204" s="351">
        <f>IF('Załącznik Nr 2 - wydatki'!H378&gt;0,'Załącznik Nr 2 - wydatki'!H378,"")</f>
      </c>
      <c r="I204" s="351">
        <f>IF('Załącznik Nr 2 - wydatki'!I378&gt;0,'Załącznik Nr 2 - wydatki'!I378,"")</f>
      </c>
      <c r="J204" s="351">
        <f>IF('Załącznik Nr 2 - wydatki'!J378&gt;0,'Załącznik Nr 2 - wydatki'!J378,"")</f>
      </c>
      <c r="K204" s="34"/>
    </row>
    <row r="205" spans="1:11" s="5" customFormat="1" ht="21.75" customHeight="1">
      <c r="A205" s="44"/>
      <c r="B205" s="58"/>
      <c r="C205" s="97" t="s">
        <v>117</v>
      </c>
      <c r="D205" s="41">
        <v>4210</v>
      </c>
      <c r="E205" s="351">
        <f>IF('Załącznik Nr 2 - wydatki'!E379&gt;0,'Załącznik Nr 2 - wydatki'!E379,"")</f>
        <v>23304</v>
      </c>
      <c r="F205" s="351">
        <f>IF('Załącznik Nr 2 - wydatki'!F379&gt;0,'Załącznik Nr 2 - wydatki'!F379,"")</f>
      </c>
      <c r="G205" s="351">
        <f>IF('Załącznik Nr 2 - wydatki'!G379&gt;0,'Załącznik Nr 2 - wydatki'!G379,"")</f>
      </c>
      <c r="H205" s="351">
        <f>IF('Załącznik Nr 2 - wydatki'!H379&gt;0,'Załącznik Nr 2 - wydatki'!H379,"")</f>
      </c>
      <c r="I205" s="351">
        <f>IF('Załącznik Nr 2 - wydatki'!I379&gt;0,'Załącznik Nr 2 - wydatki'!I379,"")</f>
      </c>
      <c r="J205" s="351">
        <f>IF('Załącznik Nr 2 - wydatki'!J379&gt;0,'Załącznik Nr 2 - wydatki'!J379,"")</f>
      </c>
      <c r="K205" s="34"/>
    </row>
    <row r="206" spans="1:11" s="5" customFormat="1" ht="16.5" customHeight="1">
      <c r="A206" s="44"/>
      <c r="B206" s="58"/>
      <c r="C206" s="99" t="s">
        <v>146</v>
      </c>
      <c r="D206" s="43">
        <v>4300</v>
      </c>
      <c r="E206" s="351">
        <f>IF('Załącznik Nr 2 - wydatki'!E380&gt;0,'Załącznik Nr 2 - wydatki'!E380,"")</f>
        <v>138249</v>
      </c>
      <c r="F206" s="351">
        <f>IF('Załącznik Nr 2 - wydatki'!F380&gt;0,'Załącznik Nr 2 - wydatki'!F380,"")</f>
        <v>177833</v>
      </c>
      <c r="G206" s="351">
        <f>IF('Załącznik Nr 2 - wydatki'!G380&gt;0,'Załącznik Nr 2 - wydatki'!G380,"")</f>
        <v>177833</v>
      </c>
      <c r="H206" s="351">
        <f>IF('Załącznik Nr 2 - wydatki'!H380&gt;0,'Załącznik Nr 2 - wydatki'!H380,"")</f>
        <v>177833</v>
      </c>
      <c r="I206" s="351">
        <f>IF('Załącznik Nr 2 - wydatki'!I380&gt;0,'Załącznik Nr 2 - wydatki'!I380,"")</f>
      </c>
      <c r="J206" s="351">
        <f>IF('Załącznik Nr 2 - wydatki'!J380&gt;0,'Załącznik Nr 2 - wydatki'!J380,"")</f>
      </c>
      <c r="K206" s="34">
        <f t="shared" si="37"/>
        <v>1.2863239517103198</v>
      </c>
    </row>
    <row r="207" spans="1:11" s="5" customFormat="1" ht="22.5" customHeight="1">
      <c r="A207" s="44"/>
      <c r="B207" s="61"/>
      <c r="C207" s="99" t="s">
        <v>84</v>
      </c>
      <c r="D207" s="43">
        <v>4410</v>
      </c>
      <c r="E207" s="351">
        <f>IF('Załącznik Nr 2 - wydatki'!E382&gt;0,'Załącznik Nr 2 - wydatki'!E382,"")</f>
        <v>20885</v>
      </c>
      <c r="F207" s="351">
        <f>IF('Załącznik Nr 2 - wydatki'!F382&gt;0,'Załącznik Nr 2 - wydatki'!F382,"")</f>
      </c>
      <c r="G207" s="351">
        <f>IF('Załącznik Nr 2 - wydatki'!G382&gt;0,'Załącznik Nr 2 - wydatki'!G382,"")</f>
      </c>
      <c r="H207" s="351">
        <f>IF('Załącznik Nr 2 - wydatki'!H382&gt;0,'Załącznik Nr 2 - wydatki'!H382,"")</f>
      </c>
      <c r="I207" s="351">
        <f>IF('Załącznik Nr 2 - wydatki'!I382&gt;0,'Załącznik Nr 2 - wydatki'!I382,"")</f>
      </c>
      <c r="J207" s="351">
        <f>IF('Załącznik Nr 2 - wydatki'!J382&gt;0,'Załącznik Nr 2 - wydatki'!J382,"")</f>
      </c>
      <c r="K207" s="34"/>
    </row>
    <row r="208" spans="1:11" s="5" customFormat="1" ht="22.5" customHeight="1">
      <c r="A208" s="44"/>
      <c r="B208" s="58"/>
      <c r="C208" s="265" t="s">
        <v>307</v>
      </c>
      <c r="D208" s="43">
        <v>4170</v>
      </c>
      <c r="E208" s="351">
        <f>IF('Załącznik Nr 2 - wydatki'!E383&gt;0,'Załącznik Nr 2 - wydatki'!E383,"")</f>
        <v>13990</v>
      </c>
      <c r="F208" s="351">
        <f>IF('Załącznik Nr 2 - wydatki'!F383&gt;0,'Załącznik Nr 2 - wydatki'!F383,"")</f>
      </c>
      <c r="G208" s="351">
        <f>IF('Załącznik Nr 2 - wydatki'!G383&gt;0,'Załącznik Nr 2 - wydatki'!G383,"")</f>
      </c>
      <c r="H208" s="351">
        <f>IF('Załącznik Nr 2 - wydatki'!H383&gt;0,'Załącznik Nr 2 - wydatki'!H383,"")</f>
      </c>
      <c r="I208" s="351">
        <f>IF('Załącznik Nr 2 - wydatki'!I383&gt;0,'Załącznik Nr 2 - wydatki'!I383,"")</f>
      </c>
      <c r="J208" s="351">
        <f>IF('Załącznik Nr 2 - wydatki'!J383&gt;0,'Załącznik Nr 2 - wydatki'!J383,"")</f>
      </c>
      <c r="K208" s="34"/>
    </row>
    <row r="209" spans="1:11" s="9" customFormat="1" ht="24.75" customHeight="1">
      <c r="A209" s="79"/>
      <c r="B209" s="59">
        <v>80195</v>
      </c>
      <c r="C209" s="109" t="s">
        <v>90</v>
      </c>
      <c r="D209" s="134"/>
      <c r="E209" s="512">
        <f aca="true" t="shared" si="42" ref="E209:J209">SUM(E210:E218)-E214</f>
        <v>423508</v>
      </c>
      <c r="F209" s="512">
        <f t="shared" si="42"/>
        <v>370460</v>
      </c>
      <c r="G209" s="512">
        <f t="shared" si="42"/>
        <v>370460</v>
      </c>
      <c r="H209" s="512">
        <f t="shared" si="42"/>
        <v>11396</v>
      </c>
      <c r="I209" s="512">
        <f t="shared" si="42"/>
        <v>359064</v>
      </c>
      <c r="J209" s="512">
        <f t="shared" si="42"/>
        <v>0</v>
      </c>
      <c r="K209" s="34">
        <f t="shared" si="37"/>
        <v>0.874741445261955</v>
      </c>
    </row>
    <row r="210" spans="1:11" s="5" customFormat="1" ht="12.75">
      <c r="A210" s="44"/>
      <c r="B210" s="58"/>
      <c r="C210" s="273" t="s">
        <v>298</v>
      </c>
      <c r="D210" s="44">
        <v>4170</v>
      </c>
      <c r="E210" s="351">
        <f>IF('Załącznik Nr 2 - wydatki'!E385&gt;0,'Załącznik Nr 2 - wydatki'!E385,"")</f>
      </c>
      <c r="F210" s="351">
        <f>IF('Załącznik Nr 2 - wydatki'!F385&gt;0,'Załącznik Nr 2 - wydatki'!F385,"")</f>
      </c>
      <c r="G210" s="351">
        <f>IF('Załącznik Nr 2 - wydatki'!G385&gt;0,'Załącznik Nr 2 - wydatki'!G385,"")</f>
      </c>
      <c r="H210" s="351">
        <f>IF('Załącznik Nr 2 - wydatki'!H385&gt;0,'Załącznik Nr 2 - wydatki'!H385,"")</f>
      </c>
      <c r="I210" s="351">
        <f>IF('Załącznik Nr 2 - wydatki'!I385&gt;0,'Załącznik Nr 2 - wydatki'!I385,"")</f>
      </c>
      <c r="J210" s="351">
        <f>IF('Załącznik Nr 2 - wydatki'!J385&gt;0,'Załącznik Nr 2 - wydatki'!J385,"")</f>
      </c>
      <c r="K210" s="34"/>
    </row>
    <row r="211" spans="1:11" s="5" customFormat="1" ht="12.75">
      <c r="A211" s="44"/>
      <c r="B211" s="58"/>
      <c r="C211" s="51" t="s">
        <v>123</v>
      </c>
      <c r="D211" s="41">
        <v>4300</v>
      </c>
      <c r="E211" s="351">
        <f>IF('Załącznik Nr 2 - wydatki'!E386&gt;0,'Załącznik Nr 2 - wydatki'!E386,"")</f>
        <v>81159</v>
      </c>
      <c r="F211" s="351">
        <f>IF('Załącznik Nr 2 - wydatki'!F386&gt;0,'Załącznik Nr 2 - wydatki'!F386,"")</f>
        <v>8554</v>
      </c>
      <c r="G211" s="351">
        <f>IF('Załącznik Nr 2 - wydatki'!G386&gt;0,'Załącznik Nr 2 - wydatki'!G386,"")</f>
        <v>8554</v>
      </c>
      <c r="H211" s="351">
        <f>IF('Załącznik Nr 2 - wydatki'!H386&gt;0,'Załącznik Nr 2 - wydatki'!H386,"")</f>
        <v>8554</v>
      </c>
      <c r="I211" s="351">
        <f>IF('Załącznik Nr 2 - wydatki'!I386&gt;0,'Załącznik Nr 2 - wydatki'!I386,"")</f>
      </c>
      <c r="J211" s="351">
        <f>IF('Załącznik Nr 2 - wydatki'!J386&gt;0,'Załącznik Nr 2 - wydatki'!J386,"")</f>
      </c>
      <c r="K211" s="34">
        <f t="shared" si="37"/>
        <v>0.10539804581130867</v>
      </c>
    </row>
    <row r="212" spans="1:11" s="5" customFormat="1" ht="12.75">
      <c r="A212" s="44"/>
      <c r="B212" s="58"/>
      <c r="C212" s="51" t="s">
        <v>86</v>
      </c>
      <c r="D212" s="41">
        <v>4440</v>
      </c>
      <c r="E212" s="351">
        <f>IF('Załącznik Nr 2 - wydatki'!E387&gt;0,'Załącznik Nr 2 - wydatki'!E387,"")</f>
        <v>327015</v>
      </c>
      <c r="F212" s="351">
        <f>IF('Załącznik Nr 2 - wydatki'!F387&gt;0,'Załącznik Nr 2 - wydatki'!F387,"")</f>
        <v>359064</v>
      </c>
      <c r="G212" s="351">
        <f>IF('Załącznik Nr 2 - wydatki'!G387&gt;0,'Załącznik Nr 2 - wydatki'!G387,"")</f>
        <v>359064</v>
      </c>
      <c r="H212" s="351">
        <f>IF('Załącznik Nr 2 - wydatki'!H387&gt;0,'Załącznik Nr 2 - wydatki'!H387,"")</f>
      </c>
      <c r="I212" s="351">
        <f>IF('Załącznik Nr 2 - wydatki'!I387&gt;0,'Załącznik Nr 2 - wydatki'!I387,"")</f>
        <v>359064</v>
      </c>
      <c r="J212" s="373"/>
      <c r="K212" s="34">
        <f t="shared" si="37"/>
        <v>1.098004678684464</v>
      </c>
    </row>
    <row r="213" spans="1:11" s="5" customFormat="1" ht="12.75">
      <c r="A213" s="44"/>
      <c r="B213" s="58"/>
      <c r="C213" s="51" t="s">
        <v>117</v>
      </c>
      <c r="D213" s="41">
        <v>4210</v>
      </c>
      <c r="E213" s="351">
        <f>IF('Załącznik Nr 2 - wydatki'!E389&gt;0,'Załącznik Nr 2 - wydatki'!E389,"")</f>
        <v>411</v>
      </c>
      <c r="F213" s="351">
        <f>IF('Załącznik Nr 2 - wydatki'!F389&gt;0,'Załącznik Nr 2 - wydatki'!F389,"")</f>
      </c>
      <c r="G213" s="351">
        <f>IF('Załącznik Nr 2 - wydatki'!G389&gt;0,'Załącznik Nr 2 - wydatki'!G389,"")</f>
      </c>
      <c r="H213" s="351">
        <f>IF('Załącznik Nr 2 - wydatki'!H389&gt;0,'Załącznik Nr 2 - wydatki'!H389,"")</f>
      </c>
      <c r="I213" s="351">
        <f>IF('Załącznik Nr 2 - wydatki'!I389&gt;0,'Załącznik Nr 2 - wydatki'!I389,"")</f>
      </c>
      <c r="J213" s="351">
        <f>IF('Załącznik Nr 2 - wydatki'!J389&gt;0,'Załącznik Nr 2 - wydatki'!J389,"")</f>
      </c>
      <c r="K213" s="34"/>
    </row>
    <row r="214" spans="1:11" s="5" customFormat="1" ht="12.75">
      <c r="A214" s="44"/>
      <c r="B214" s="58"/>
      <c r="C214" s="99" t="s">
        <v>42</v>
      </c>
      <c r="D214" s="258"/>
      <c r="E214" s="516">
        <f aca="true" t="shared" si="43" ref="E214:J214">SUM(E215:E218)</f>
        <v>14923</v>
      </c>
      <c r="F214" s="516">
        <f t="shared" si="43"/>
        <v>2842</v>
      </c>
      <c r="G214" s="516">
        <f t="shared" si="43"/>
        <v>2842</v>
      </c>
      <c r="H214" s="516">
        <f t="shared" si="43"/>
        <v>2842</v>
      </c>
      <c r="I214" s="516">
        <f t="shared" si="43"/>
        <v>0</v>
      </c>
      <c r="J214" s="516">
        <f t="shared" si="43"/>
        <v>0</v>
      </c>
      <c r="K214" s="34">
        <f t="shared" si="37"/>
        <v>0.19044428064062185</v>
      </c>
    </row>
    <row r="215" spans="1:11" s="5" customFormat="1" ht="12.75">
      <c r="A215" s="44"/>
      <c r="B215" s="58"/>
      <c r="C215" s="97" t="s">
        <v>117</v>
      </c>
      <c r="D215" s="257">
        <v>4215</v>
      </c>
      <c r="E215" s="351">
        <f>IF('Załącznik Nr 2 - wydatki'!E391&gt;0,'Załącznik Nr 2 - wydatki'!E391,"")</f>
        <v>1800</v>
      </c>
      <c r="F215" s="351">
        <f>IF('Załącznik Nr 2 - wydatki'!F391&gt;0,'Załącznik Nr 2 - wydatki'!F391,"")</f>
      </c>
      <c r="G215" s="351">
        <f>IF('Załącznik Nr 2 - wydatki'!G391&gt;0,'Załącznik Nr 2 - wydatki'!G391,"")</f>
      </c>
      <c r="H215" s="351">
        <f>IF('Załącznik Nr 2 - wydatki'!H391&gt;0,'Załącznik Nr 2 - wydatki'!H391,"")</f>
      </c>
      <c r="I215" s="351">
        <f>IF('Załącznik Nr 2 - wydatki'!I391&gt;0,'Załącznik Nr 2 - wydatki'!I391,"")</f>
      </c>
      <c r="J215" s="351">
        <f>IF('Załącznik Nr 2 - wydatki'!J391&gt;0,'Załącznik Nr 2 - wydatki'!J391,"")</f>
      </c>
      <c r="K215" s="34"/>
    </row>
    <row r="216" spans="1:11" s="5" customFormat="1" ht="12.75">
      <c r="A216" s="44"/>
      <c r="B216" s="58"/>
      <c r="C216" s="97" t="s">
        <v>43</v>
      </c>
      <c r="D216" s="257">
        <v>4245</v>
      </c>
      <c r="E216" s="351">
        <f>IF('Załącznik Nr 2 - wydatki'!E392&gt;0,'Załącznik Nr 2 - wydatki'!E392,"")</f>
      </c>
      <c r="F216" s="351">
        <f>IF('Załącznik Nr 2 - wydatki'!F392&gt;0,'Załącznik Nr 2 - wydatki'!F392,"")</f>
      </c>
      <c r="G216" s="351">
        <f>IF('Załącznik Nr 2 - wydatki'!G392&gt;0,'Załącznik Nr 2 - wydatki'!G392,"")</f>
      </c>
      <c r="H216" s="351">
        <f>IF('Załącznik Nr 2 - wydatki'!H392&gt;0,'Załącznik Nr 2 - wydatki'!H392,"")</f>
      </c>
      <c r="I216" s="351">
        <f>IF('Załącznik Nr 2 - wydatki'!I392&gt;0,'Załącznik Nr 2 - wydatki'!I392,"")</f>
      </c>
      <c r="J216" s="351">
        <f>IF('Załącznik Nr 2 - wydatki'!J392&gt;0,'Załącznik Nr 2 - wydatki'!J392,"")</f>
      </c>
      <c r="K216" s="34"/>
    </row>
    <row r="217" spans="1:11" s="5" customFormat="1" ht="12.75">
      <c r="A217" s="44"/>
      <c r="B217" s="58"/>
      <c r="C217" s="97" t="s">
        <v>84</v>
      </c>
      <c r="D217" s="257">
        <v>4415</v>
      </c>
      <c r="E217" s="351">
        <f>IF('Załącznik Nr 2 - wydatki'!E393&gt;0,'Załącznik Nr 2 - wydatki'!E393,"")</f>
        <v>1267</v>
      </c>
      <c r="F217" s="351">
        <f>IF('Załącznik Nr 2 - wydatki'!F393&gt;0,'Załącznik Nr 2 - wydatki'!F393,"")</f>
      </c>
      <c r="G217" s="351">
        <f>IF('Załącznik Nr 2 - wydatki'!G393&gt;0,'Załącznik Nr 2 - wydatki'!G393,"")</f>
      </c>
      <c r="H217" s="351">
        <f>IF('Załącznik Nr 2 - wydatki'!H393&gt;0,'Załącznik Nr 2 - wydatki'!H393,"")</f>
      </c>
      <c r="I217" s="351">
        <f>IF('Załącznik Nr 2 - wydatki'!I393&gt;0,'Załącznik Nr 2 - wydatki'!I393,"")</f>
      </c>
      <c r="J217" s="351">
        <f>IF('Załącznik Nr 2 - wydatki'!J393&gt;0,'Załącznik Nr 2 - wydatki'!J393,"")</f>
      </c>
      <c r="K217" s="34"/>
    </row>
    <row r="218" spans="1:11" s="5" customFormat="1" ht="13.5" thickBot="1">
      <c r="A218" s="44"/>
      <c r="B218" s="58"/>
      <c r="C218" s="97" t="s">
        <v>83</v>
      </c>
      <c r="D218" s="257">
        <v>4305</v>
      </c>
      <c r="E218" s="351">
        <f>IF('Załącznik Nr 2 - wydatki'!E394&gt;0,'Załącznik Nr 2 - wydatki'!E394,"")</f>
        <v>11856</v>
      </c>
      <c r="F218" s="351">
        <f>IF('Załącznik Nr 2 - wydatki'!F394&gt;0,'Załącznik Nr 2 - wydatki'!F394,"")</f>
        <v>2842</v>
      </c>
      <c r="G218" s="351">
        <f>IF('Załącznik Nr 2 - wydatki'!G394&gt;0,'Załącznik Nr 2 - wydatki'!G394,"")</f>
        <v>2842</v>
      </c>
      <c r="H218" s="351">
        <f>IF('Załącznik Nr 2 - wydatki'!H394&gt;0,'Załącznik Nr 2 - wydatki'!H394,"")</f>
        <v>2842</v>
      </c>
      <c r="I218" s="351">
        <f>IF('Załącznik Nr 2 - wydatki'!I394&gt;0,'Załącznik Nr 2 - wydatki'!I394,"")</f>
      </c>
      <c r="J218" s="351">
        <f>IF('Załącznik Nr 2 - wydatki'!J394&gt;0,'Załącznik Nr 2 - wydatki'!J394,"")</f>
      </c>
      <c r="K218" s="34">
        <f t="shared" si="37"/>
        <v>0.23970985155195682</v>
      </c>
    </row>
    <row r="219" spans="1:11" s="13" customFormat="1" ht="21.75" customHeight="1">
      <c r="A219" s="120">
        <v>851</v>
      </c>
      <c r="B219" s="125"/>
      <c r="C219" s="156" t="s">
        <v>170</v>
      </c>
      <c r="D219" s="131"/>
      <c r="E219" s="505">
        <f aca="true" t="shared" si="44" ref="E219:J219">SUM(E220+E229+E231)</f>
        <v>834082</v>
      </c>
      <c r="F219" s="505">
        <f t="shared" si="44"/>
        <v>834750</v>
      </c>
      <c r="G219" s="505">
        <f t="shared" si="44"/>
        <v>834750</v>
      </c>
      <c r="H219" s="505">
        <f t="shared" si="44"/>
        <v>395000</v>
      </c>
      <c r="I219" s="505">
        <f t="shared" si="44"/>
        <v>436750</v>
      </c>
      <c r="J219" s="505">
        <f t="shared" si="44"/>
        <v>3000</v>
      </c>
      <c r="K219" s="34">
        <f t="shared" si="37"/>
        <v>1.0008008804889688</v>
      </c>
    </row>
    <row r="220" spans="1:11" s="9" customFormat="1" ht="21.75" customHeight="1">
      <c r="A220" s="79"/>
      <c r="B220" s="60">
        <v>85154</v>
      </c>
      <c r="C220" s="107" t="s">
        <v>171</v>
      </c>
      <c r="D220" s="132"/>
      <c r="E220" s="504">
        <f aca="true" t="shared" si="45" ref="E220:J220">SUM(E221:E228)</f>
        <v>750856</v>
      </c>
      <c r="F220" s="504">
        <f t="shared" si="45"/>
        <v>750000</v>
      </c>
      <c r="G220" s="504">
        <f t="shared" si="45"/>
        <v>750000</v>
      </c>
      <c r="H220" s="504">
        <f t="shared" si="45"/>
        <v>395000</v>
      </c>
      <c r="I220" s="504">
        <f t="shared" si="45"/>
        <v>355000</v>
      </c>
      <c r="J220" s="504">
        <f t="shared" si="45"/>
        <v>0</v>
      </c>
      <c r="K220" s="34">
        <f t="shared" si="37"/>
        <v>0.9988599678233909</v>
      </c>
    </row>
    <row r="221" spans="1:11" s="5" customFormat="1" ht="24">
      <c r="A221" s="79"/>
      <c r="B221" s="58"/>
      <c r="C221" s="239" t="s">
        <v>497</v>
      </c>
      <c r="D221" s="206">
        <v>2800</v>
      </c>
      <c r="E221" s="351">
        <f>IF('Załącznik Nr 2 - wydatki'!E407&gt;0,'Załącznik Nr 2 - wydatki'!E407,"")</f>
        <v>39220</v>
      </c>
      <c r="F221" s="351">
        <f>IF('Załącznik Nr 2 - wydatki'!F407&gt;0,'Załącznik Nr 2 - wydatki'!F407,"")</f>
        <v>55000</v>
      </c>
      <c r="G221" s="351">
        <f>IF('Załącznik Nr 2 - wydatki'!G407&gt;0,'Załącznik Nr 2 - wydatki'!G407,"")</f>
        <v>55000</v>
      </c>
      <c r="H221" s="351">
        <f>IF('Załącznik Nr 2 - wydatki'!H407&gt;0,'Załącznik Nr 2 - wydatki'!H407,"")</f>
      </c>
      <c r="I221" s="351">
        <f>IF('Załącznik Nr 2 - wydatki'!I407&gt;0,'Załącznik Nr 2 - wydatki'!I407,"")</f>
        <v>55000</v>
      </c>
      <c r="J221" s="351">
        <f>IF('Załącznik Nr 2 - wydatki'!J407&gt;0,'Załącznik Nr 2 - wydatki'!J407,"")</f>
      </c>
      <c r="K221" s="34">
        <f t="shared" si="37"/>
        <v>1.4023457419683836</v>
      </c>
    </row>
    <row r="222" spans="1:11" s="5" customFormat="1" ht="24">
      <c r="A222" s="89"/>
      <c r="B222" s="58"/>
      <c r="C222" s="97" t="s">
        <v>340</v>
      </c>
      <c r="D222" s="41">
        <v>2630</v>
      </c>
      <c r="E222" s="351">
        <f>IF('Załącznik Nr 2 - wydatki'!E408&gt;0,'Załącznik Nr 2 - wydatki'!E408,"")</f>
        <v>292001</v>
      </c>
      <c r="F222" s="351">
        <f>IF('Załącznik Nr 2 - wydatki'!F408&gt;0,'Załącznik Nr 2 - wydatki'!F408,"")</f>
        <v>300000</v>
      </c>
      <c r="G222" s="351">
        <f>IF('Załącznik Nr 2 - wydatki'!G408&gt;0,'Załącznik Nr 2 - wydatki'!G408,"")</f>
        <v>300000</v>
      </c>
      <c r="H222" s="351">
        <f>IF('Załącznik Nr 2 - wydatki'!H408&gt;0,'Załącznik Nr 2 - wydatki'!H408,"")</f>
      </c>
      <c r="I222" s="351">
        <f>IF('Załącznik Nr 2 - wydatki'!I408&gt;0,'Załącznik Nr 2 - wydatki'!I408,"")</f>
        <v>300000</v>
      </c>
      <c r="J222" s="351">
        <f>IF('Załącznik Nr 2 - wydatki'!J408&gt;0,'Załącznik Nr 2 - wydatki'!J408,"")</f>
      </c>
      <c r="K222" s="34">
        <f t="shared" si="37"/>
        <v>1.027393741802254</v>
      </c>
    </row>
    <row r="223" spans="1:11" s="5" customFormat="1" ht="12.75">
      <c r="A223" s="44"/>
      <c r="B223" s="58"/>
      <c r="C223" s="264" t="s">
        <v>298</v>
      </c>
      <c r="D223" s="41">
        <v>4170</v>
      </c>
      <c r="E223" s="351">
        <f>IF('Załącznik Nr 2 - wydatki'!E409&gt;0,'Załącznik Nr 2 - wydatki'!E409,"")</f>
        <v>60000</v>
      </c>
      <c r="F223" s="351">
        <f>IF('Załącznik Nr 2 - wydatki'!F409&gt;0,'Załącznik Nr 2 - wydatki'!F409,"")</f>
        <v>60000</v>
      </c>
      <c r="G223" s="351">
        <f>IF('Załącznik Nr 2 - wydatki'!G409&gt;0,'Załącznik Nr 2 - wydatki'!G409,"")</f>
        <v>60000</v>
      </c>
      <c r="H223" s="351">
        <f>IF('Załącznik Nr 2 - wydatki'!H409&gt;0,'Załącznik Nr 2 - wydatki'!H409,"")</f>
        <v>60000</v>
      </c>
      <c r="I223" s="351">
        <f>IF('Załącznik Nr 2 - wydatki'!I409&gt;0,'Załącznik Nr 2 - wydatki'!I409,"")</f>
      </c>
      <c r="J223" s="351">
        <f>IF('Załącznik Nr 2 - wydatki'!J409&gt;0,'Załącznik Nr 2 - wydatki'!J409,"")</f>
      </c>
      <c r="K223" s="34">
        <f t="shared" si="37"/>
        <v>1</v>
      </c>
    </row>
    <row r="224" spans="1:11" s="5" customFormat="1" ht="12.75">
      <c r="A224" s="44"/>
      <c r="B224" s="58"/>
      <c r="C224" s="51" t="s">
        <v>117</v>
      </c>
      <c r="D224" s="41">
        <v>4210</v>
      </c>
      <c r="E224" s="351">
        <f>IF('Załącznik Nr 2 - wydatki'!E410&gt;0,'Załącznik Nr 2 - wydatki'!E410,"")</f>
        <v>22780</v>
      </c>
      <c r="F224" s="351">
        <f>IF('Załącznik Nr 2 - wydatki'!F410&gt;0,'Załącznik Nr 2 - wydatki'!F410,"")</f>
        <v>15000</v>
      </c>
      <c r="G224" s="351">
        <f>IF('Załącznik Nr 2 - wydatki'!G410&gt;0,'Załącznik Nr 2 - wydatki'!G410,"")</f>
        <v>15000</v>
      </c>
      <c r="H224" s="351">
        <f>IF('Załącznik Nr 2 - wydatki'!H410&gt;0,'Załącznik Nr 2 - wydatki'!H410,"")</f>
        <v>15000</v>
      </c>
      <c r="I224" s="351">
        <f>IF('Załącznik Nr 2 - wydatki'!I410&gt;0,'Załącznik Nr 2 - wydatki'!I410,"")</f>
      </c>
      <c r="J224" s="351">
        <f>IF('Załącznik Nr 2 - wydatki'!J410&gt;0,'Załącznik Nr 2 - wydatki'!J410,"")</f>
      </c>
      <c r="K224" s="34">
        <f t="shared" si="37"/>
        <v>0.6584723441615452</v>
      </c>
    </row>
    <row r="225" spans="1:11" s="26" customFormat="1" ht="12.75">
      <c r="A225" s="44"/>
      <c r="B225" s="67"/>
      <c r="C225" s="48" t="s">
        <v>115</v>
      </c>
      <c r="D225" s="48">
        <v>4300</v>
      </c>
      <c r="E225" s="351">
        <f>IF('Załącznik Nr 2 - wydatki'!E411&gt;0,'Załącznik Nr 2 - wydatki'!E411,"")</f>
        <v>333855</v>
      </c>
      <c r="F225" s="351">
        <f>IF('Załącznik Nr 2 - wydatki'!F411&gt;0,'Załącznik Nr 2 - wydatki'!F411,"")</f>
        <v>315000</v>
      </c>
      <c r="G225" s="351">
        <f>IF('Załącznik Nr 2 - wydatki'!G411&gt;0,'Załącznik Nr 2 - wydatki'!G411,"")</f>
        <v>315000</v>
      </c>
      <c r="H225" s="351">
        <f>IF('Załącznik Nr 2 - wydatki'!H411&gt;0,'Załącznik Nr 2 - wydatki'!H411,"")</f>
        <v>315000</v>
      </c>
      <c r="I225" s="351">
        <f>IF('Załącznik Nr 2 - wydatki'!I411&gt;0,'Załącznik Nr 2 - wydatki'!I411,"")</f>
      </c>
      <c r="J225" s="351">
        <f>IF('Załącznik Nr 2 - wydatki'!J411&gt;0,'Załącznik Nr 2 - wydatki'!J411,"")</f>
      </c>
      <c r="K225" s="34">
        <f t="shared" si="37"/>
        <v>0.9435233859010649</v>
      </c>
    </row>
    <row r="226" spans="1:11" s="26" customFormat="1" ht="12.75">
      <c r="A226" s="44"/>
      <c r="B226" s="67"/>
      <c r="C226" s="239" t="s">
        <v>424</v>
      </c>
      <c r="D226" s="314">
        <v>4590</v>
      </c>
      <c r="E226" s="351">
        <f>IF('Załącznik Nr 2 - wydatki'!E412&gt;0,'Załącznik Nr 2 - wydatki'!E412,"")</f>
        <v>100</v>
      </c>
      <c r="F226" s="351">
        <f>IF('Załącznik Nr 2 - wydatki'!F412&gt;0,'Załącznik Nr 2 - wydatki'!F412,"")</f>
      </c>
      <c r="G226" s="351">
        <f>IF('Załącznik Nr 2 - wydatki'!G412&gt;0,'Załącznik Nr 2 - wydatki'!G412,"")</f>
      </c>
      <c r="H226" s="351">
        <f>IF('Załącznik Nr 2 - wydatki'!H412&gt;0,'Załącznik Nr 2 - wydatki'!H412,"")</f>
      </c>
      <c r="I226" s="351">
        <f>IF('Załącznik Nr 2 - wydatki'!I412&gt;0,'Załącznik Nr 2 - wydatki'!I412,"")</f>
      </c>
      <c r="J226" s="351">
        <f>IF('Załącznik Nr 2 - wydatki'!J412&gt;0,'Załącznik Nr 2 - wydatki'!J412,"")</f>
      </c>
      <c r="K226" s="34"/>
    </row>
    <row r="227" spans="1:11" s="26" customFormat="1" ht="12.75">
      <c r="A227" s="44"/>
      <c r="B227" s="67"/>
      <c r="C227" s="239" t="s">
        <v>425</v>
      </c>
      <c r="D227" s="314">
        <v>4600</v>
      </c>
      <c r="E227" s="351">
        <f>IF('Załącznik Nr 2 - wydatki'!E413&gt;0,'Załącznik Nr 2 - wydatki'!E413,"")</f>
        <v>500</v>
      </c>
      <c r="F227" s="351">
        <f>IF('Załącznik Nr 2 - wydatki'!F413&gt;0,'Załącznik Nr 2 - wydatki'!F413,"")</f>
      </c>
      <c r="G227" s="351">
        <f>IF('Załącznik Nr 2 - wydatki'!G413&gt;0,'Załącznik Nr 2 - wydatki'!G413,"")</f>
      </c>
      <c r="H227" s="351">
        <f>IF('Załącznik Nr 2 - wydatki'!H413&gt;0,'Załącznik Nr 2 - wydatki'!H413,"")</f>
      </c>
      <c r="I227" s="351">
        <f>IF('Załącznik Nr 2 - wydatki'!I413&gt;0,'Załącznik Nr 2 - wydatki'!I413,"")</f>
      </c>
      <c r="J227" s="351">
        <f>IF('Załącznik Nr 2 - wydatki'!J413&gt;0,'Załącznik Nr 2 - wydatki'!J413,"")</f>
      </c>
      <c r="K227" s="34"/>
    </row>
    <row r="228" spans="1:11" s="26" customFormat="1" ht="12.75">
      <c r="A228" s="44"/>
      <c r="B228" s="67"/>
      <c r="C228" s="89" t="s">
        <v>426</v>
      </c>
      <c r="D228" s="313">
        <v>4610</v>
      </c>
      <c r="E228" s="351">
        <f>IF('Załącznik Nr 2 - wydatki'!E414&gt;0,'Załącznik Nr 2 - wydatki'!E414,"")</f>
        <v>2400</v>
      </c>
      <c r="F228" s="351">
        <f>IF('Załącznik Nr 2 - wydatki'!F414&gt;0,'Załącznik Nr 2 - wydatki'!F414,"")</f>
        <v>5000</v>
      </c>
      <c r="G228" s="351">
        <f>IF('Załącznik Nr 2 - wydatki'!G414&gt;0,'Załącznik Nr 2 - wydatki'!G414,"")</f>
        <v>5000</v>
      </c>
      <c r="H228" s="351">
        <f>IF('Załącznik Nr 2 - wydatki'!H414&gt;0,'Załącznik Nr 2 - wydatki'!H414,"")</f>
        <v>5000</v>
      </c>
      <c r="I228" s="351">
        <f>IF('Załącznik Nr 2 - wydatki'!I414&gt;0,'Załącznik Nr 2 - wydatki'!I414,"")</f>
      </c>
      <c r="J228" s="351">
        <f>IF('Załącznik Nr 2 - wydatki'!J414&gt;0,'Załącznik Nr 2 - wydatki'!J414,"")</f>
      </c>
      <c r="K228" s="34">
        <f t="shared" si="37"/>
        <v>2.0833333333333335</v>
      </c>
    </row>
    <row r="229" spans="1:11" s="10" customFormat="1" ht="36">
      <c r="A229" s="90"/>
      <c r="B229" s="72">
        <v>85156</v>
      </c>
      <c r="C229" s="98" t="s">
        <v>346</v>
      </c>
      <c r="D229" s="140"/>
      <c r="E229" s="519">
        <f aca="true" t="shared" si="46" ref="E229:J229">SUM(E230)</f>
        <v>3000</v>
      </c>
      <c r="F229" s="519">
        <f t="shared" si="46"/>
        <v>3000</v>
      </c>
      <c r="G229" s="519">
        <f t="shared" si="46"/>
        <v>3000</v>
      </c>
      <c r="H229" s="519">
        <f t="shared" si="46"/>
        <v>0</v>
      </c>
      <c r="I229" s="519">
        <f t="shared" si="46"/>
        <v>0</v>
      </c>
      <c r="J229" s="519">
        <f t="shared" si="46"/>
        <v>3000</v>
      </c>
      <c r="K229" s="34">
        <f t="shared" si="37"/>
        <v>1</v>
      </c>
    </row>
    <row r="230" spans="1:11" s="5" customFormat="1" ht="12.75">
      <c r="A230" s="44"/>
      <c r="B230" s="58"/>
      <c r="C230" s="23" t="str">
        <f>IF('Załącznik Nr 2 - wydatki'!C417&gt;0,'Załącznik Nr 2 - wydatki'!C417,"")</f>
        <v>Składki na ubezpieczenia zdrowotne  dla gminy</v>
      </c>
      <c r="D230" s="23">
        <v>4130</v>
      </c>
      <c r="E230" s="351">
        <f>IF('Załącznik Nr 2 - wydatki'!E417&gt;0,'Załącznik Nr 2 - wydatki'!E417,"")</f>
        <v>3000</v>
      </c>
      <c r="F230" s="351">
        <f>IF('Załącznik Nr 2 - wydatki'!F417&gt;0,'Załącznik Nr 2 - wydatki'!F417,"")</f>
        <v>3000</v>
      </c>
      <c r="G230" s="351">
        <f>IF('Załącznik Nr 2 - wydatki'!G417&gt;0,'Załącznik Nr 2 - wydatki'!G417,"")</f>
        <v>3000</v>
      </c>
      <c r="H230" s="351">
        <f>IF('Załącznik Nr 2 - wydatki'!H417&gt;0,'Załącznik Nr 2 - wydatki'!H417,"")</f>
      </c>
      <c r="I230" s="351">
        <f>IF('Załącznik Nr 2 - wydatki'!I417&gt;0,'Załącznik Nr 2 - wydatki'!I417,"")</f>
      </c>
      <c r="J230" s="351">
        <f>IF('Załącznik Nr 2 - wydatki'!J417&gt;0,'Załącznik Nr 2 - wydatki'!J417,"")</f>
        <v>3000</v>
      </c>
      <c r="K230" s="34">
        <f t="shared" si="37"/>
        <v>1</v>
      </c>
    </row>
    <row r="231" spans="1:11" s="9" customFormat="1" ht="21" customHeight="1">
      <c r="A231" s="79"/>
      <c r="B231" s="59">
        <v>85195</v>
      </c>
      <c r="C231" s="109" t="s">
        <v>90</v>
      </c>
      <c r="D231" s="134"/>
      <c r="E231" s="512">
        <f aca="true" t="shared" si="47" ref="E231:J231">SUM(E232)</f>
        <v>80226</v>
      </c>
      <c r="F231" s="512">
        <f t="shared" si="47"/>
        <v>81750</v>
      </c>
      <c r="G231" s="512">
        <f t="shared" si="47"/>
        <v>81750</v>
      </c>
      <c r="H231" s="512">
        <f t="shared" si="47"/>
        <v>0</v>
      </c>
      <c r="I231" s="512">
        <f t="shared" si="47"/>
        <v>81750</v>
      </c>
      <c r="J231" s="512">
        <f t="shared" si="47"/>
        <v>0</v>
      </c>
      <c r="K231" s="34">
        <f t="shared" si="37"/>
        <v>1.0189963353526288</v>
      </c>
    </row>
    <row r="232" spans="1:11" s="5" customFormat="1" ht="36.75" thickBot="1">
      <c r="A232" s="44"/>
      <c r="B232" s="58"/>
      <c r="C232" s="97" t="s">
        <v>347</v>
      </c>
      <c r="D232" s="41">
        <v>2820</v>
      </c>
      <c r="E232" s="351">
        <f>IF('Załącznik Nr 2 - wydatki'!E421&gt;0,'Załącznik Nr 2 - wydatki'!E421,"")</f>
        <v>80226</v>
      </c>
      <c r="F232" s="351">
        <f>IF('Załącznik Nr 2 - wydatki'!F421&gt;0,'Załącznik Nr 2 - wydatki'!F421,"")</f>
        <v>81750</v>
      </c>
      <c r="G232" s="351">
        <f>IF('Załącznik Nr 2 - wydatki'!G421&gt;0,'Załącznik Nr 2 - wydatki'!G421,"")</f>
        <v>81750</v>
      </c>
      <c r="H232" s="351"/>
      <c r="I232" s="351">
        <f>IF('Załącznik Nr 2 - wydatki'!I421&gt;0,'Załącznik Nr 2 - wydatki'!I421,"")</f>
        <v>81750</v>
      </c>
      <c r="J232" s="351"/>
      <c r="K232" s="34">
        <f t="shared" si="37"/>
        <v>1.0189963353526288</v>
      </c>
    </row>
    <row r="233" spans="1:11" s="13" customFormat="1" ht="22.5" customHeight="1">
      <c r="A233" s="120">
        <v>852</v>
      </c>
      <c r="B233" s="125"/>
      <c r="C233" s="156" t="s">
        <v>352</v>
      </c>
      <c r="D233" s="131"/>
      <c r="E233" s="505">
        <f aca="true" t="shared" si="48" ref="E233:J233">SUM(E234+E255+E266+E269+E273+E277+E299+E309)</f>
        <v>27502091</v>
      </c>
      <c r="F233" s="505">
        <f t="shared" si="48"/>
        <v>30050756</v>
      </c>
      <c r="G233" s="505">
        <f t="shared" si="48"/>
        <v>30050756</v>
      </c>
      <c r="H233" s="505">
        <f t="shared" si="48"/>
        <v>11484756</v>
      </c>
      <c r="I233" s="505">
        <f t="shared" si="48"/>
        <v>95000</v>
      </c>
      <c r="J233" s="505">
        <f t="shared" si="48"/>
        <v>18471000</v>
      </c>
      <c r="K233" s="34">
        <f t="shared" si="37"/>
        <v>1.092671680855103</v>
      </c>
    </row>
    <row r="234" spans="1:11" s="9" customFormat="1" ht="23.25" customHeight="1">
      <c r="A234" s="79"/>
      <c r="B234" s="60" t="s">
        <v>355</v>
      </c>
      <c r="C234" s="100" t="s">
        <v>273</v>
      </c>
      <c r="D234" s="132"/>
      <c r="E234" s="504">
        <f aca="true" t="shared" si="49" ref="E234:J234">SUM(E235:E254)</f>
        <v>669388</v>
      </c>
      <c r="F234" s="504">
        <f t="shared" si="49"/>
        <v>693330</v>
      </c>
      <c r="G234" s="504">
        <f t="shared" si="49"/>
        <v>693330</v>
      </c>
      <c r="H234" s="504">
        <f t="shared" si="49"/>
        <v>390330</v>
      </c>
      <c r="I234" s="504">
        <f t="shared" si="49"/>
        <v>0</v>
      </c>
      <c r="J234" s="504">
        <f t="shared" si="49"/>
        <v>303000</v>
      </c>
      <c r="K234" s="34">
        <f t="shared" si="37"/>
        <v>1.0357669991096345</v>
      </c>
    </row>
    <row r="235" spans="1:11" s="5" customFormat="1" ht="12.75">
      <c r="A235" s="44"/>
      <c r="B235" s="58"/>
      <c r="C235" s="51" t="s">
        <v>13</v>
      </c>
      <c r="D235" s="41">
        <v>3020</v>
      </c>
      <c r="E235" s="351">
        <f>IF('Załącznik Nr 2 - wydatki'!E464&gt;0,'Załącznik Nr 2 - wydatki'!E464,"")</f>
        <v>1490</v>
      </c>
      <c r="F235" s="341">
        <v>1519</v>
      </c>
      <c r="G235" s="341">
        <f>SUM(H235:J235)</f>
        <v>1519</v>
      </c>
      <c r="H235" s="341">
        <v>1005</v>
      </c>
      <c r="I235" s="341">
        <f>IF('Załącznik Nr 2 - wydatki'!I464&gt;0,'Załącznik Nr 2 - wydatki'!I464,"")</f>
      </c>
      <c r="J235" s="341">
        <f>IF('Załącznik Nr 2 - wydatki'!J464&gt;0,'Załącznik Nr 2 - wydatki'!J464,"")</f>
        <v>514</v>
      </c>
      <c r="K235" s="34">
        <f t="shared" si="37"/>
        <v>1.0194630872483221</v>
      </c>
    </row>
    <row r="236" spans="1:11" s="5" customFormat="1" ht="12.75">
      <c r="A236" s="44"/>
      <c r="B236" s="58"/>
      <c r="C236" s="51" t="s">
        <v>77</v>
      </c>
      <c r="D236" s="41">
        <v>4010</v>
      </c>
      <c r="E236" s="351">
        <v>296664</v>
      </c>
      <c r="F236" s="341">
        <v>318229</v>
      </c>
      <c r="G236" s="341">
        <f aca="true" t="shared" si="50" ref="G236:G254">SUM(H236:J236)</f>
        <v>318229</v>
      </c>
      <c r="H236" s="341">
        <v>141798</v>
      </c>
      <c r="I236" s="341">
        <f>IF('Załącznik Nr 2 - wydatki'!I465&gt;0,'Załącznik Nr 2 - wydatki'!I465,"")</f>
      </c>
      <c r="J236" s="341">
        <f>IF('Załącznik Nr 2 - wydatki'!J465&gt;0,'Załącznik Nr 2 - wydatki'!J465,"")</f>
        <v>176431</v>
      </c>
      <c r="K236" s="34">
        <f t="shared" si="37"/>
        <v>1.0726916646441766</v>
      </c>
    </row>
    <row r="237" spans="1:11" s="5" customFormat="1" ht="12.75">
      <c r="A237" s="44"/>
      <c r="B237" s="58"/>
      <c r="C237" s="51" t="s">
        <v>78</v>
      </c>
      <c r="D237" s="41">
        <v>4040</v>
      </c>
      <c r="E237" s="351">
        <v>20975</v>
      </c>
      <c r="F237" s="341">
        <v>24630</v>
      </c>
      <c r="G237" s="341">
        <f t="shared" si="50"/>
        <v>24630</v>
      </c>
      <c r="H237" s="341">
        <v>10800</v>
      </c>
      <c r="I237" s="341">
        <f>IF('Załącznik Nr 2 - wydatki'!I466&gt;0,'Załącznik Nr 2 - wydatki'!I466,"")</f>
      </c>
      <c r="J237" s="341">
        <f>IF('Załącznik Nr 2 - wydatki'!J466&gt;0,'Załącznik Nr 2 - wydatki'!J466,"")</f>
        <v>13830</v>
      </c>
      <c r="K237" s="34">
        <f t="shared" si="37"/>
        <v>1.1742550655542312</v>
      </c>
    </row>
    <row r="238" spans="1:11" s="5" customFormat="1" ht="12.75">
      <c r="A238" s="44"/>
      <c r="B238" s="58"/>
      <c r="C238" s="51" t="s">
        <v>157</v>
      </c>
      <c r="D238" s="41">
        <v>4110</v>
      </c>
      <c r="E238" s="351">
        <v>55880</v>
      </c>
      <c r="F238" s="341">
        <v>59795</v>
      </c>
      <c r="G238" s="341">
        <f t="shared" si="50"/>
        <v>59795</v>
      </c>
      <c r="H238" s="341">
        <v>26613</v>
      </c>
      <c r="I238" s="341">
        <f>IF('Załącznik Nr 2 - wydatki'!I467&gt;0,'Załącznik Nr 2 - wydatki'!I467,"")</f>
      </c>
      <c r="J238" s="341">
        <f>IF('Załącznik Nr 2 - wydatki'!J467&gt;0,'Załącznik Nr 2 - wydatki'!J467,"")</f>
        <v>33182</v>
      </c>
      <c r="K238" s="34">
        <f t="shared" si="37"/>
        <v>1.0700608446671438</v>
      </c>
    </row>
    <row r="239" spans="1:11" s="5" customFormat="1" ht="12.75">
      <c r="A239" s="44"/>
      <c r="B239" s="58"/>
      <c r="C239" s="51" t="s">
        <v>137</v>
      </c>
      <c r="D239" s="41">
        <v>4120</v>
      </c>
      <c r="E239" s="351">
        <v>7706</v>
      </c>
      <c r="F239" s="341">
        <v>8400</v>
      </c>
      <c r="G239" s="341">
        <f t="shared" si="50"/>
        <v>8400</v>
      </c>
      <c r="H239" s="341">
        <v>3739</v>
      </c>
      <c r="I239" s="341">
        <f>IF('Załącznik Nr 2 - wydatki'!I468&gt;0,'Załącznik Nr 2 - wydatki'!I468,"")</f>
      </c>
      <c r="J239" s="341">
        <f>IF('Załącznik Nr 2 - wydatki'!J468&gt;0,'Załącznik Nr 2 - wydatki'!J468,"")</f>
        <v>4661</v>
      </c>
      <c r="K239" s="34">
        <f t="shared" si="37"/>
        <v>1.0900596937451337</v>
      </c>
    </row>
    <row r="240" spans="1:11" s="5" customFormat="1" ht="12.75">
      <c r="A240" s="44"/>
      <c r="B240" s="58"/>
      <c r="C240" s="51" t="s">
        <v>80</v>
      </c>
      <c r="D240" s="41">
        <v>4210</v>
      </c>
      <c r="E240" s="351">
        <v>42804</v>
      </c>
      <c r="F240" s="341">
        <v>42568</v>
      </c>
      <c r="G240" s="341">
        <f t="shared" si="50"/>
        <v>42568</v>
      </c>
      <c r="H240" s="341">
        <v>9568</v>
      </c>
      <c r="I240" s="341">
        <f>IF('Załącznik Nr 2 - wydatki'!I469&gt;0,'Załącznik Nr 2 - wydatki'!I469,"")</f>
      </c>
      <c r="J240" s="341">
        <f>IF('Załącznik Nr 2 - wydatki'!J469&gt;0,'Załącznik Nr 2 - wydatki'!J469,"")</f>
        <v>33000</v>
      </c>
      <c r="K240" s="34">
        <f t="shared" si="37"/>
        <v>0.9944864965891038</v>
      </c>
    </row>
    <row r="241" spans="1:11" s="5" customFormat="1" ht="12.75">
      <c r="A241" s="44"/>
      <c r="B241" s="58"/>
      <c r="C241" s="51" t="s">
        <v>153</v>
      </c>
      <c r="D241" s="41">
        <v>4220</v>
      </c>
      <c r="E241" s="351">
        <v>109723</v>
      </c>
      <c r="F241" s="341">
        <v>111800</v>
      </c>
      <c r="G241" s="341">
        <f t="shared" si="50"/>
        <v>111800</v>
      </c>
      <c r="H241" s="341">
        <v>111800</v>
      </c>
      <c r="I241" s="341">
        <f>IF('Załącznik Nr 2 - wydatki'!I470&gt;0,'Załącznik Nr 2 - wydatki'!I470,"")</f>
      </c>
      <c r="J241" s="341">
        <f>IF('Załącznik Nr 2 - wydatki'!J470&gt;0,'Załącznik Nr 2 - wydatki'!J470,"")</f>
      </c>
      <c r="K241" s="34">
        <f t="shared" si="37"/>
        <v>1.0189294860694658</v>
      </c>
    </row>
    <row r="242" spans="1:11" s="5" customFormat="1" ht="12.75">
      <c r="A242" s="44"/>
      <c r="B242" s="58"/>
      <c r="C242" s="51" t="s">
        <v>81</v>
      </c>
      <c r="D242" s="41">
        <v>4260</v>
      </c>
      <c r="E242" s="351">
        <v>24293</v>
      </c>
      <c r="F242" s="341">
        <v>20400</v>
      </c>
      <c r="G242" s="341">
        <f t="shared" si="50"/>
        <v>20400</v>
      </c>
      <c r="H242" s="341">
        <v>18000</v>
      </c>
      <c r="I242" s="341">
        <f>IF('Załącznik Nr 2 - wydatki'!I471&gt;0,'Załącznik Nr 2 - wydatki'!I471,"")</f>
      </c>
      <c r="J242" s="341">
        <f>IF('Załącznik Nr 2 - wydatki'!J471&gt;0,'Załącznik Nr 2 - wydatki'!J471,"")</f>
        <v>2400</v>
      </c>
      <c r="K242" s="34">
        <f t="shared" si="37"/>
        <v>0.8397480755773268</v>
      </c>
    </row>
    <row r="243" spans="1:11" s="5" customFormat="1" ht="12.75">
      <c r="A243" s="44"/>
      <c r="B243" s="58"/>
      <c r="C243" s="51" t="s">
        <v>82</v>
      </c>
      <c r="D243" s="41">
        <v>4270</v>
      </c>
      <c r="E243" s="351">
        <v>26715</v>
      </c>
      <c r="F243" s="341">
        <v>5400</v>
      </c>
      <c r="G243" s="341">
        <f t="shared" si="50"/>
        <v>5400</v>
      </c>
      <c r="H243" s="341">
        <v>5400</v>
      </c>
      <c r="I243" s="341">
        <f>IF('Załącznik Nr 2 - wydatki'!I472&gt;0,'Załącznik Nr 2 - wydatki'!I472,"")</f>
      </c>
      <c r="J243" s="341">
        <f>IF('Załącznik Nr 2 - wydatki'!J472&gt;0,'Załącznik Nr 2 - wydatki'!J472,"")</f>
      </c>
      <c r="K243" s="34">
        <f t="shared" si="37"/>
        <v>0.2021336327905671</v>
      </c>
    </row>
    <row r="244" spans="1:11" s="5" customFormat="1" ht="12.75">
      <c r="A244" s="44"/>
      <c r="B244" s="58"/>
      <c r="C244" s="51" t="s">
        <v>83</v>
      </c>
      <c r="D244" s="41">
        <v>4300</v>
      </c>
      <c r="E244" s="351">
        <v>65091</v>
      </c>
      <c r="F244" s="341">
        <v>17816</v>
      </c>
      <c r="G244" s="341">
        <f t="shared" si="50"/>
        <v>17816</v>
      </c>
      <c r="H244" s="341">
        <v>11500</v>
      </c>
      <c r="I244" s="341">
        <f>IF('Załącznik Nr 2 - wydatki'!I473&gt;0,'Załącznik Nr 2 - wydatki'!I473,"")</f>
      </c>
      <c r="J244" s="341">
        <f>IF('Załącznik Nr 2 - wydatki'!J473&gt;0,'Załącznik Nr 2 - wydatki'!J473,"")</f>
        <v>6316</v>
      </c>
      <c r="K244" s="34">
        <f t="shared" si="37"/>
        <v>0.2737091149314037</v>
      </c>
    </row>
    <row r="245" spans="1:11" s="5" customFormat="1" ht="12.75">
      <c r="A245" s="44"/>
      <c r="B245" s="58"/>
      <c r="C245" s="51" t="s">
        <v>312</v>
      </c>
      <c r="D245" s="41">
        <v>4350</v>
      </c>
      <c r="E245" s="351">
        <v>786</v>
      </c>
      <c r="F245" s="341">
        <v>1221</v>
      </c>
      <c r="G245" s="341">
        <f t="shared" si="50"/>
        <v>1221</v>
      </c>
      <c r="H245" s="341">
        <v>420</v>
      </c>
      <c r="I245" s="341"/>
      <c r="J245" s="341">
        <f>IF('Załącznik Nr 2 - wydatki'!J474&gt;0,'Załącznik Nr 2 - wydatki'!J474,"")</f>
        <v>801</v>
      </c>
      <c r="K245" s="34">
        <f t="shared" si="37"/>
        <v>1.5534351145038168</v>
      </c>
    </row>
    <row r="246" spans="1:11" s="5" customFormat="1" ht="12.75">
      <c r="A246" s="44"/>
      <c r="B246" s="58"/>
      <c r="C246" s="51" t="s">
        <v>442</v>
      </c>
      <c r="D246" s="41">
        <v>4370</v>
      </c>
      <c r="E246" s="351"/>
      <c r="F246" s="341">
        <v>4920</v>
      </c>
      <c r="G246" s="341">
        <f t="shared" si="50"/>
        <v>4920</v>
      </c>
      <c r="H246" s="341">
        <v>2640</v>
      </c>
      <c r="I246" s="341"/>
      <c r="J246" s="341">
        <f>IF('Załącznik Nr 2 - wydatki'!J475&gt;0,'Załącznik Nr 2 - wydatki'!J475,"")</f>
        <v>2280</v>
      </c>
      <c r="K246" s="34"/>
    </row>
    <row r="247" spans="1:11" s="5" customFormat="1" ht="12.75">
      <c r="A247" s="44"/>
      <c r="B247" s="58"/>
      <c r="C247" s="51" t="s">
        <v>416</v>
      </c>
      <c r="D247" s="41">
        <v>4400</v>
      </c>
      <c r="E247" s="351"/>
      <c r="F247" s="341">
        <v>56800</v>
      </c>
      <c r="G247" s="341">
        <f t="shared" si="50"/>
        <v>56800</v>
      </c>
      <c r="H247" s="341">
        <v>36000</v>
      </c>
      <c r="I247" s="341"/>
      <c r="J247" s="341">
        <f>IF('Załącznik Nr 2 - wydatki'!J476&gt;0,'Załącznik Nr 2 - wydatki'!J476,"")</f>
        <v>20800</v>
      </c>
      <c r="K247" s="34"/>
    </row>
    <row r="248" spans="1:11" s="5" customFormat="1" ht="12.75">
      <c r="A248" s="44"/>
      <c r="B248" s="58"/>
      <c r="C248" s="51" t="s">
        <v>443</v>
      </c>
      <c r="D248" s="41">
        <v>4740</v>
      </c>
      <c r="E248" s="351"/>
      <c r="F248" s="341">
        <v>932</v>
      </c>
      <c r="G248" s="341">
        <f t="shared" si="50"/>
        <v>932</v>
      </c>
      <c r="H248" s="341">
        <v>432</v>
      </c>
      <c r="I248" s="341"/>
      <c r="J248" s="341">
        <f>IF('Załącznik Nr 2 - wydatki'!J477&gt;0,'Załącznik Nr 2 - wydatki'!J477,"")</f>
        <v>500</v>
      </c>
      <c r="K248" s="34"/>
    </row>
    <row r="249" spans="1:11" s="5" customFormat="1" ht="12.75">
      <c r="A249" s="44"/>
      <c r="B249" s="58"/>
      <c r="C249" s="51" t="s">
        <v>444</v>
      </c>
      <c r="D249" s="41">
        <v>4750</v>
      </c>
      <c r="E249" s="351"/>
      <c r="F249" s="341">
        <v>200</v>
      </c>
      <c r="G249" s="341">
        <f t="shared" si="50"/>
        <v>200</v>
      </c>
      <c r="H249" s="341">
        <v>100</v>
      </c>
      <c r="I249" s="341"/>
      <c r="J249" s="341">
        <f>IF('Załącznik Nr 2 - wydatki'!J478&gt;0,'Załącznik Nr 2 - wydatki'!J478,"")</f>
        <v>100</v>
      </c>
      <c r="K249" s="34"/>
    </row>
    <row r="250" spans="1:11" s="5" customFormat="1" ht="12.75">
      <c r="A250" s="44"/>
      <c r="B250" s="58"/>
      <c r="C250" s="51" t="s">
        <v>84</v>
      </c>
      <c r="D250" s="41">
        <v>4410</v>
      </c>
      <c r="E250" s="351">
        <v>1106</v>
      </c>
      <c r="F250" s="341">
        <v>714</v>
      </c>
      <c r="G250" s="341">
        <f t="shared" si="50"/>
        <v>714</v>
      </c>
      <c r="H250" s="341">
        <v>300</v>
      </c>
      <c r="I250" s="341">
        <f>IF('Załącznik Nr 2 - wydatki'!I479&gt;0,'Załącznik Nr 2 - wydatki'!I479,"")</f>
      </c>
      <c r="J250" s="341">
        <f>IF('Załącznik Nr 2 - wydatki'!J479&gt;0,'Załącznik Nr 2 - wydatki'!J479,"")</f>
        <v>414</v>
      </c>
      <c r="K250" s="34">
        <f aca="true" t="shared" si="51" ref="K250:K309">G250/E250</f>
        <v>0.6455696202531646</v>
      </c>
    </row>
    <row r="251" spans="1:11" s="5" customFormat="1" ht="12.75">
      <c r="A251" s="44"/>
      <c r="B251" s="58"/>
      <c r="C251" s="51" t="s">
        <v>85</v>
      </c>
      <c r="D251" s="41">
        <v>4430</v>
      </c>
      <c r="E251" s="351">
        <v>270</v>
      </c>
      <c r="F251" s="341">
        <v>300</v>
      </c>
      <c r="G251" s="341">
        <f t="shared" si="50"/>
        <v>300</v>
      </c>
      <c r="H251" s="341">
        <v>50</v>
      </c>
      <c r="I251" s="341">
        <f>IF('Załącznik Nr 2 - wydatki'!I480&gt;0,'Załącznik Nr 2 - wydatki'!I480,"")</f>
      </c>
      <c r="J251" s="341">
        <f>IF('Załącznik Nr 2 - wydatki'!J480&gt;0,'Załącznik Nr 2 - wydatki'!J480,"")</f>
        <v>250</v>
      </c>
      <c r="K251" s="34">
        <f t="shared" si="51"/>
        <v>1.1111111111111112</v>
      </c>
    </row>
    <row r="252" spans="1:11" s="5" customFormat="1" ht="12.75">
      <c r="A252" s="44"/>
      <c r="B252" s="58"/>
      <c r="C252" s="51" t="s">
        <v>86</v>
      </c>
      <c r="D252" s="41">
        <v>4440</v>
      </c>
      <c r="E252" s="351">
        <v>10882</v>
      </c>
      <c r="F252" s="341">
        <v>12320</v>
      </c>
      <c r="G252" s="341">
        <f t="shared" si="50"/>
        <v>12320</v>
      </c>
      <c r="H252" s="341">
        <v>6160</v>
      </c>
      <c r="I252" s="341">
        <f>IF('Załącznik Nr 2 - wydatki'!I481&gt;0,'Załącznik Nr 2 - wydatki'!I481,"")</f>
      </c>
      <c r="J252" s="341">
        <f>IF('Załącznik Nr 2 - wydatki'!J481&gt;0,'Załącznik Nr 2 - wydatki'!J481,"")</f>
        <v>6160</v>
      </c>
      <c r="K252" s="34">
        <f t="shared" si="51"/>
        <v>1.1321448263186915</v>
      </c>
    </row>
    <row r="253" spans="1:11" s="5" customFormat="1" ht="12.75">
      <c r="A253" s="44"/>
      <c r="B253" s="61"/>
      <c r="C253" s="264" t="s">
        <v>87</v>
      </c>
      <c r="D253" s="41">
        <v>4480</v>
      </c>
      <c r="E253" s="351">
        <v>4055</v>
      </c>
      <c r="F253" s="341">
        <v>4132</v>
      </c>
      <c r="G253" s="341">
        <f t="shared" si="50"/>
        <v>4132</v>
      </c>
      <c r="H253" s="341">
        <v>2883</v>
      </c>
      <c r="I253" s="341">
        <f>IF('Załącznik Nr 2 - wydatki'!I482&gt;0,'Załącznik Nr 2 - wydatki'!I482,"")</f>
      </c>
      <c r="J253" s="341">
        <f>IF('Załącznik Nr 2 - wydatki'!J482&gt;0,'Załącznik Nr 2 - wydatki'!J482,"")</f>
        <v>1249</v>
      </c>
      <c r="K253" s="34">
        <f t="shared" si="51"/>
        <v>1.018988902589396</v>
      </c>
    </row>
    <row r="254" spans="1:11" s="5" customFormat="1" ht="12.75">
      <c r="A254" s="44"/>
      <c r="B254" s="58"/>
      <c r="C254" s="277" t="s">
        <v>34</v>
      </c>
      <c r="D254" s="43">
        <v>4280</v>
      </c>
      <c r="E254" s="351">
        <f>IF('Załącznik Nr 2 - wydatki'!E483&gt;0,'Załącznik Nr 2 - wydatki'!E483,"")</f>
        <v>948</v>
      </c>
      <c r="F254" s="341">
        <v>1234</v>
      </c>
      <c r="G254" s="341">
        <f t="shared" si="50"/>
        <v>1234</v>
      </c>
      <c r="H254" s="341">
        <v>1122</v>
      </c>
      <c r="I254" s="341">
        <f>IF('Załącznik Nr 2 - wydatki'!I483&gt;0,'Załącznik Nr 2 - wydatki'!I483,"")</f>
      </c>
      <c r="J254" s="341">
        <f>IF('Załącznik Nr 2 - wydatki'!J483&gt;0,'Załącznik Nr 2 - wydatki'!J483,"")</f>
        <v>112</v>
      </c>
      <c r="K254" s="34">
        <f t="shared" si="51"/>
        <v>1.3016877637130801</v>
      </c>
    </row>
    <row r="255" spans="1:11" s="5" customFormat="1" ht="24">
      <c r="A255" s="44"/>
      <c r="B255" s="65" t="s">
        <v>236</v>
      </c>
      <c r="C255" s="96" t="s">
        <v>237</v>
      </c>
      <c r="D255" s="47"/>
      <c r="E255" s="520">
        <f aca="true" t="shared" si="52" ref="E255:J255">SUM(E256:E265)</f>
        <v>14272000</v>
      </c>
      <c r="F255" s="520">
        <f t="shared" si="52"/>
        <v>16900000</v>
      </c>
      <c r="G255" s="520">
        <f t="shared" si="52"/>
        <v>16900000</v>
      </c>
      <c r="H255" s="520">
        <f t="shared" si="52"/>
        <v>0</v>
      </c>
      <c r="I255" s="520">
        <f t="shared" si="52"/>
        <v>0</v>
      </c>
      <c r="J255" s="520">
        <f t="shared" si="52"/>
        <v>16900000</v>
      </c>
      <c r="K255" s="34">
        <f t="shared" si="51"/>
        <v>1.1841367713004485</v>
      </c>
    </row>
    <row r="256" spans="1:11" s="5" customFormat="1" ht="12.75">
      <c r="A256" s="44"/>
      <c r="B256" s="58"/>
      <c r="C256" s="51" t="s">
        <v>178</v>
      </c>
      <c r="D256" s="43">
        <v>3110</v>
      </c>
      <c r="E256" s="351">
        <f>IF('Załącznik Nr 2 - wydatki'!E492&gt;0,'Załącznik Nr 2 - wydatki'!E492,"")</f>
        <v>13754018</v>
      </c>
      <c r="F256" s="351">
        <f>IF('Załącznik Nr 2 - wydatki'!F492&gt;0,'Załącznik Nr 2 - wydatki'!F492,"")</f>
        <v>16251767</v>
      </c>
      <c r="G256" s="351">
        <f>IF('Załącznik Nr 2 - wydatki'!G492&gt;0,'Załącznik Nr 2 - wydatki'!G492,"")</f>
        <v>16251767</v>
      </c>
      <c r="H256" s="351">
        <f>IF('Załącznik Nr 2 - wydatki'!H492&gt;0,'Załącznik Nr 2 - wydatki'!H492,"")</f>
      </c>
      <c r="I256" s="351">
        <f>IF('Załącznik Nr 2 - wydatki'!I492&gt;0,'Załącznik Nr 2 - wydatki'!I492,"")</f>
      </c>
      <c r="J256" s="351">
        <f>IF('Załącznik Nr 2 - wydatki'!J492&gt;0,'Załącznik Nr 2 - wydatki'!J492,"")</f>
        <v>16251767</v>
      </c>
      <c r="K256" s="34">
        <f t="shared" si="51"/>
        <v>1.1816014054947435</v>
      </c>
    </row>
    <row r="257" spans="1:11" s="5" customFormat="1" ht="12.75">
      <c r="A257" s="44"/>
      <c r="B257" s="58"/>
      <c r="C257" s="51" t="s">
        <v>77</v>
      </c>
      <c r="D257" s="43">
        <v>4010</v>
      </c>
      <c r="E257" s="351">
        <f>IF('Załącznik Nr 2 - wydatki'!E493&gt;0,'Załącznik Nr 2 - wydatki'!E493,"")</f>
        <v>189772</v>
      </c>
      <c r="F257" s="351">
        <f>IF('Załącznik Nr 2 - wydatki'!F493&gt;0,'Załącznik Nr 2 - wydatki'!F493,"")</f>
        <v>265000</v>
      </c>
      <c r="G257" s="351">
        <f>IF('Załącznik Nr 2 - wydatki'!G493&gt;0,'Załącznik Nr 2 - wydatki'!G493,"")</f>
        <v>265000</v>
      </c>
      <c r="H257" s="351">
        <f>IF('Załącznik Nr 2 - wydatki'!H493&gt;0,'Załącznik Nr 2 - wydatki'!H493,"")</f>
      </c>
      <c r="I257" s="351">
        <f>IF('Załącznik Nr 2 - wydatki'!I493&gt;0,'Załącznik Nr 2 - wydatki'!I493,"")</f>
      </c>
      <c r="J257" s="351">
        <f>IF('Załącznik Nr 2 - wydatki'!J493&gt;0,'Załącznik Nr 2 - wydatki'!J493,"")</f>
        <v>265000</v>
      </c>
      <c r="K257" s="34">
        <f t="shared" si="51"/>
        <v>1.396412537149843</v>
      </c>
    </row>
    <row r="258" spans="1:11" s="5" customFormat="1" ht="12.75">
      <c r="A258" s="44"/>
      <c r="B258" s="58"/>
      <c r="C258" s="51" t="s">
        <v>78</v>
      </c>
      <c r="D258" s="145">
        <v>4040</v>
      </c>
      <c r="E258" s="351">
        <f>IF('Załącznik Nr 2 - wydatki'!E494&gt;0,'Załącznik Nr 2 - wydatki'!E494,"")</f>
        <v>11463</v>
      </c>
      <c r="F258" s="351">
        <f>IF('Załącznik Nr 2 - wydatki'!F494&gt;0,'Załącznik Nr 2 - wydatki'!F494,"")</f>
        <v>16130</v>
      </c>
      <c r="G258" s="351">
        <f>IF('Załącznik Nr 2 - wydatki'!G494&gt;0,'Załącznik Nr 2 - wydatki'!G494,"")</f>
        <v>16130</v>
      </c>
      <c r="H258" s="351"/>
      <c r="I258" s="351"/>
      <c r="J258" s="351">
        <f>IF('Załącznik Nr 2 - wydatki'!J494&gt;0,'Załącznik Nr 2 - wydatki'!J494,"")</f>
        <v>16130</v>
      </c>
      <c r="K258" s="34">
        <f t="shared" si="51"/>
        <v>1.4071360027915902</v>
      </c>
    </row>
    <row r="259" spans="1:11" s="5" customFormat="1" ht="12.75">
      <c r="A259" s="44"/>
      <c r="B259" s="58"/>
      <c r="C259" s="51" t="s">
        <v>79</v>
      </c>
      <c r="D259" s="43">
        <v>4110</v>
      </c>
      <c r="E259" s="351">
        <f>IF('Załącznik Nr 2 - wydatki'!E495&gt;0,'Załącznik Nr 2 - wydatki'!E495,"")</f>
        <v>199628</v>
      </c>
      <c r="F259" s="351">
        <f>IF('Załącznik Nr 2 - wydatki'!F495&gt;0,'Załącznik Nr 2 - wydatki'!F495,"")</f>
        <v>200320</v>
      </c>
      <c r="G259" s="351">
        <f>IF('Załącznik Nr 2 - wydatki'!G495&gt;0,'Załącznik Nr 2 - wydatki'!G495,"")</f>
        <v>200320</v>
      </c>
      <c r="H259" s="351">
        <f>IF('Załącznik Nr 2 - wydatki'!H495&gt;0,'Załącznik Nr 2 - wydatki'!H495,"")</f>
      </c>
      <c r="I259" s="351">
        <f>IF('Załącznik Nr 2 - wydatki'!I495&gt;0,'Załącznik Nr 2 - wydatki'!I495,"")</f>
      </c>
      <c r="J259" s="351">
        <f>IF('Załącznik Nr 2 - wydatki'!J495&gt;0,'Załącznik Nr 2 - wydatki'!J495,"")</f>
        <v>200320</v>
      </c>
      <c r="K259" s="34">
        <f t="shared" si="51"/>
        <v>1.0034664475925221</v>
      </c>
    </row>
    <row r="260" spans="1:11" s="5" customFormat="1" ht="12.75">
      <c r="A260" s="44"/>
      <c r="B260" s="58"/>
      <c r="C260" s="51" t="s">
        <v>137</v>
      </c>
      <c r="D260" s="43">
        <v>4120</v>
      </c>
      <c r="E260" s="351">
        <f>IF('Załącznik Nr 2 - wydatki'!E496&gt;0,'Załącznik Nr 2 - wydatki'!E496,"")</f>
        <v>4447</v>
      </c>
      <c r="F260" s="351">
        <f>IF('Załącznik Nr 2 - wydatki'!F496&gt;0,'Załącznik Nr 2 - wydatki'!F496,"")</f>
        <v>6302</v>
      </c>
      <c r="G260" s="351">
        <f>IF('Załącznik Nr 2 - wydatki'!G496&gt;0,'Załącznik Nr 2 - wydatki'!G496,"")</f>
        <v>6302</v>
      </c>
      <c r="H260" s="351">
        <f>IF('Załącznik Nr 2 - wydatki'!H496&gt;0,'Załącznik Nr 2 - wydatki'!H496,"")</f>
      </c>
      <c r="I260" s="351">
        <f>IF('Załącznik Nr 2 - wydatki'!I496&gt;0,'Załącznik Nr 2 - wydatki'!I496,"")</f>
      </c>
      <c r="J260" s="351">
        <f>IF('Załącznik Nr 2 - wydatki'!J496&gt;0,'Załącznik Nr 2 - wydatki'!J496,"")</f>
        <v>6302</v>
      </c>
      <c r="K260" s="34">
        <f t="shared" si="51"/>
        <v>1.417135147290308</v>
      </c>
    </row>
    <row r="261" spans="1:11" s="5" customFormat="1" ht="12.75">
      <c r="A261" s="44"/>
      <c r="B261" s="58"/>
      <c r="C261" s="51" t="s">
        <v>117</v>
      </c>
      <c r="D261" s="43">
        <v>4210</v>
      </c>
      <c r="E261" s="351">
        <f>IF('Załącznik Nr 2 - wydatki'!E497&gt;0,'Załącznik Nr 2 - wydatki'!E497,"")</f>
        <v>39996</v>
      </c>
      <c r="F261" s="351">
        <f>IF('Załącznik Nr 2 - wydatki'!F497&gt;0,'Załącznik Nr 2 - wydatki'!F497,"")</f>
        <v>50449</v>
      </c>
      <c r="G261" s="351">
        <f>IF('Załącznik Nr 2 - wydatki'!G497&gt;0,'Załącznik Nr 2 - wydatki'!G497,"")</f>
        <v>50449</v>
      </c>
      <c r="H261" s="351">
        <f>IF('Załącznik Nr 2 - wydatki'!H497&gt;0,'Załącznik Nr 2 - wydatki'!H497,"")</f>
      </c>
      <c r="I261" s="351">
        <f>IF('Załącznik Nr 2 - wydatki'!I497&gt;0,'Załącznik Nr 2 - wydatki'!I497,"")</f>
      </c>
      <c r="J261" s="351">
        <f>IF('Załącznik Nr 2 - wydatki'!J497&gt;0,'Załącznik Nr 2 - wydatki'!J497,"")</f>
        <v>50449</v>
      </c>
      <c r="K261" s="34">
        <f t="shared" si="51"/>
        <v>1.2613511351135114</v>
      </c>
    </row>
    <row r="262" spans="1:11" s="5" customFormat="1" ht="12.75">
      <c r="A262" s="44"/>
      <c r="B262" s="58"/>
      <c r="C262" s="51" t="s">
        <v>83</v>
      </c>
      <c r="D262" s="43">
        <v>4300</v>
      </c>
      <c r="E262" s="351">
        <f>IF('Załącznik Nr 2 - wydatki'!E498&gt;0,'Załącznik Nr 2 - wydatki'!E498,"")</f>
        <v>55235</v>
      </c>
      <c r="F262" s="351">
        <f>IF('Załącznik Nr 2 - wydatki'!F498&gt;0,'Załącznik Nr 2 - wydatki'!F498,"")</f>
        <v>93000</v>
      </c>
      <c r="G262" s="351">
        <f>IF('Załącznik Nr 2 - wydatki'!G498&gt;0,'Załącznik Nr 2 - wydatki'!G498,"")</f>
        <v>93000</v>
      </c>
      <c r="H262" s="351">
        <f>IF('Załącznik Nr 2 - wydatki'!H498&gt;0,'Załącznik Nr 2 - wydatki'!H498,"")</f>
      </c>
      <c r="I262" s="351">
        <f>IF('Załącznik Nr 2 - wydatki'!I498&gt;0,'Załącznik Nr 2 - wydatki'!I498,"")</f>
      </c>
      <c r="J262" s="351">
        <f>IF('Załącznik Nr 2 - wydatki'!J498&gt;0,'Załącznik Nr 2 - wydatki'!J498,"")</f>
        <v>93000</v>
      </c>
      <c r="K262" s="34">
        <f t="shared" si="51"/>
        <v>1.683715035756314</v>
      </c>
    </row>
    <row r="263" spans="1:11" s="5" customFormat="1" ht="12.75">
      <c r="A263" s="44"/>
      <c r="B263" s="58"/>
      <c r="C263" s="51" t="s">
        <v>84</v>
      </c>
      <c r="D263" s="43">
        <v>4410</v>
      </c>
      <c r="E263" s="351">
        <f>IF('Załącznik Nr 2 - wydatki'!E499&gt;0,'Załącznik Nr 2 - wydatki'!E499,"")</f>
        <v>1000</v>
      </c>
      <c r="F263" s="351">
        <f>IF('Załącznik Nr 2 - wydatki'!F499&gt;0,'Załącznik Nr 2 - wydatki'!F499,"")</f>
        <v>1000</v>
      </c>
      <c r="G263" s="351">
        <f>IF('Załącznik Nr 2 - wydatki'!G499&gt;0,'Załącznik Nr 2 - wydatki'!G499,"")</f>
        <v>1000</v>
      </c>
      <c r="H263" s="351">
        <f>IF('Załącznik Nr 2 - wydatki'!H499&gt;0,'Załącznik Nr 2 - wydatki'!H499,"")</f>
      </c>
      <c r="I263" s="351">
        <f>IF('Załącznik Nr 2 - wydatki'!I499&gt;0,'Załącznik Nr 2 - wydatki'!I499,"")</f>
      </c>
      <c r="J263" s="351">
        <f>IF('Załącznik Nr 2 - wydatki'!J499&gt;0,'Załącznik Nr 2 - wydatki'!J499,"")</f>
        <v>1000</v>
      </c>
      <c r="K263" s="34">
        <f t="shared" si="51"/>
        <v>1</v>
      </c>
    </row>
    <row r="264" spans="1:11" s="5" customFormat="1" ht="12.75">
      <c r="A264" s="44"/>
      <c r="B264" s="58"/>
      <c r="C264" s="51" t="s">
        <v>86</v>
      </c>
      <c r="D264" s="43">
        <v>4440</v>
      </c>
      <c r="E264" s="351">
        <f>IF('Załącznik Nr 2 - wydatki'!E500&gt;0,'Załącznik Nr 2 - wydatki'!E500,"")</f>
        <v>7786</v>
      </c>
      <c r="F264" s="351">
        <f>IF('Załącznik Nr 2 - wydatki'!F500&gt;0,'Załącznik Nr 2 - wydatki'!F500,"")</f>
        <v>6032</v>
      </c>
      <c r="G264" s="351">
        <f>IF('Załącznik Nr 2 - wydatki'!G500&gt;0,'Załącznik Nr 2 - wydatki'!G500,"")</f>
        <v>6032</v>
      </c>
      <c r="H264" s="351">
        <f>IF('Załącznik Nr 2 - wydatki'!H500&gt;0,'Załącznik Nr 2 - wydatki'!H500,"")</f>
      </c>
      <c r="I264" s="351">
        <f>IF('Załącznik Nr 2 - wydatki'!I500&gt;0,'Załącznik Nr 2 - wydatki'!I500,"")</f>
      </c>
      <c r="J264" s="351">
        <f>IF('Załącznik Nr 2 - wydatki'!J500&gt;0,'Załącznik Nr 2 - wydatki'!J500,"")</f>
        <v>6032</v>
      </c>
      <c r="K264" s="34">
        <f t="shared" si="51"/>
        <v>0.7747238633444644</v>
      </c>
    </row>
    <row r="265" spans="1:11" s="5" customFormat="1" ht="12.75">
      <c r="A265" s="44"/>
      <c r="B265" s="61"/>
      <c r="C265" s="265" t="s">
        <v>298</v>
      </c>
      <c r="D265" s="43">
        <v>4170</v>
      </c>
      <c r="E265" s="351">
        <f>IF('Załącznik Nr 2 - wydatki'!E501&gt;0,'Załącznik Nr 2 - wydatki'!E501,"")</f>
        <v>8655</v>
      </c>
      <c r="F265" s="351">
        <f>IF('Załącznik Nr 2 - wydatki'!F501&gt;0,'Załącznik Nr 2 - wydatki'!F501,"")</f>
        <v>10000</v>
      </c>
      <c r="G265" s="351">
        <f>IF('Załącznik Nr 2 - wydatki'!G501&gt;0,'Załącznik Nr 2 - wydatki'!G501,"")</f>
        <v>10000</v>
      </c>
      <c r="H265" s="351">
        <f>IF('Załącznik Nr 2 - wydatki'!H501&gt;0,'Załącznik Nr 2 - wydatki'!H501,"")</f>
      </c>
      <c r="I265" s="351">
        <f>IF('Załącznik Nr 2 - wydatki'!I501&gt;0,'Załącznik Nr 2 - wydatki'!I501,"")</f>
      </c>
      <c r="J265" s="351">
        <f>IF('Załącznik Nr 2 - wydatki'!J501&gt;0,'Załącznik Nr 2 - wydatki'!J501,"")</f>
        <v>10000</v>
      </c>
      <c r="K265" s="34">
        <f t="shared" si="51"/>
        <v>1.1554015020219526</v>
      </c>
    </row>
    <row r="266" spans="1:11" s="10" customFormat="1" ht="36">
      <c r="A266" s="90"/>
      <c r="B266" s="72" t="s">
        <v>357</v>
      </c>
      <c r="C266" s="98" t="s">
        <v>303</v>
      </c>
      <c r="D266" s="140"/>
      <c r="E266" s="519">
        <f aca="true" t="shared" si="53" ref="E266:J266">SUM(E267:E268)</f>
        <v>115000</v>
      </c>
      <c r="F266" s="519">
        <f t="shared" si="53"/>
        <v>174000</v>
      </c>
      <c r="G266" s="519">
        <f t="shared" si="53"/>
        <v>174000</v>
      </c>
      <c r="H266" s="519">
        <f t="shared" si="53"/>
        <v>0</v>
      </c>
      <c r="I266" s="519">
        <f t="shared" si="53"/>
        <v>0</v>
      </c>
      <c r="J266" s="519">
        <f t="shared" si="53"/>
        <v>174000</v>
      </c>
      <c r="K266" s="34">
        <f t="shared" si="51"/>
        <v>1.5130434782608695</v>
      </c>
    </row>
    <row r="267" spans="1:11" s="5" customFormat="1" ht="13.5" customHeight="1">
      <c r="A267" s="44"/>
      <c r="B267" s="58"/>
      <c r="C267" s="51" t="s">
        <v>395</v>
      </c>
      <c r="D267" s="41">
        <v>4130</v>
      </c>
      <c r="E267" s="351">
        <f>IF('Załącznik Nr 2 - wydatki'!E503&gt;0,'Załącznik Nr 2 - wydatki'!E503,"")</f>
        <v>67000</v>
      </c>
      <c r="F267" s="351">
        <f>IF('Załącznik Nr 2 - wydatki'!F503&gt;0,'Załącznik Nr 2 - wydatki'!F503,"")</f>
        <v>74065</v>
      </c>
      <c r="G267" s="351">
        <f>IF('Załącznik Nr 2 - wydatki'!G503&gt;0,'Załącznik Nr 2 - wydatki'!G503,"")</f>
        <v>74065</v>
      </c>
      <c r="H267" s="351">
        <f>IF('Załącznik Nr 2 - wydatki'!H503&gt;0,'Załącznik Nr 2 - wydatki'!H503,"")</f>
      </c>
      <c r="I267" s="351">
        <f>IF('Załącznik Nr 2 - wydatki'!I503&gt;0,'Załącznik Nr 2 - wydatki'!I503,"")</f>
      </c>
      <c r="J267" s="351">
        <f>IF('Załącznik Nr 2 - wydatki'!J503&gt;0,'Załącznik Nr 2 - wydatki'!J503,"")</f>
        <v>74065</v>
      </c>
      <c r="K267" s="34">
        <f t="shared" si="51"/>
        <v>1.1054477611940299</v>
      </c>
    </row>
    <row r="268" spans="1:11" s="5" customFormat="1" ht="13.5" customHeight="1">
      <c r="A268" s="44"/>
      <c r="B268" s="58"/>
      <c r="C268" s="51" t="s">
        <v>396</v>
      </c>
      <c r="D268" s="41"/>
      <c r="E268" s="351">
        <f>IF('Załącznik Nr 2 - wydatki'!E504&gt;0,'Załącznik Nr 2 - wydatki'!E504,"")</f>
        <v>48000</v>
      </c>
      <c r="F268" s="351">
        <f>IF('Załącznik Nr 2 - wydatki'!F504&gt;0,'Załącznik Nr 2 - wydatki'!F504,"")</f>
        <v>99935</v>
      </c>
      <c r="G268" s="351">
        <f>IF('Załącznik Nr 2 - wydatki'!G504&gt;0,'Załącznik Nr 2 - wydatki'!G504,"")</f>
        <v>99935</v>
      </c>
      <c r="H268" s="351">
        <f>IF('Załącznik Nr 2 - wydatki'!H504&gt;0,'Załącznik Nr 2 - wydatki'!H504,"")</f>
      </c>
      <c r="I268" s="351">
        <f>IF('Załącznik Nr 2 - wydatki'!I504&gt;0,'Załącznik Nr 2 - wydatki'!I504,"")</f>
      </c>
      <c r="J268" s="351">
        <f>IF('Załącznik Nr 2 - wydatki'!J504&gt;0,'Załącznik Nr 2 - wydatki'!J504,"")</f>
        <v>99935</v>
      </c>
      <c r="K268" s="34">
        <f t="shared" si="51"/>
        <v>2.0819791666666667</v>
      </c>
    </row>
    <row r="269" spans="1:11" s="10" customFormat="1" ht="24">
      <c r="A269" s="90"/>
      <c r="B269" s="73" t="s">
        <v>358</v>
      </c>
      <c r="C269" s="100" t="s">
        <v>349</v>
      </c>
      <c r="D269" s="146"/>
      <c r="E269" s="521">
        <f aca="true" t="shared" si="54" ref="E269:J269">SUM(E270:E272)</f>
        <v>2765698</v>
      </c>
      <c r="F269" s="521">
        <f t="shared" si="54"/>
        <v>3198633</v>
      </c>
      <c r="G269" s="521">
        <f t="shared" si="54"/>
        <v>3198633</v>
      </c>
      <c r="H269" s="521">
        <f t="shared" si="54"/>
        <v>2223633</v>
      </c>
      <c r="I269" s="521">
        <f t="shared" si="54"/>
        <v>0</v>
      </c>
      <c r="J269" s="521">
        <f t="shared" si="54"/>
        <v>975000</v>
      </c>
      <c r="K269" s="34">
        <f t="shared" si="51"/>
        <v>1.156537337048369</v>
      </c>
    </row>
    <row r="270" spans="1:11" s="5" customFormat="1" ht="13.5" customHeight="1">
      <c r="A270" s="44"/>
      <c r="B270" s="58"/>
      <c r="C270" s="51" t="s">
        <v>178</v>
      </c>
      <c r="D270" s="41">
        <v>3110</v>
      </c>
      <c r="E270" s="351">
        <f>IF('Załącznik Nr 2 - wydatki'!E506&gt;0,'Załącznik Nr 2 - wydatki'!E506,"")</f>
        <v>2757038</v>
      </c>
      <c r="F270" s="351">
        <f>IF('Załącznik Nr 2 - wydatki'!F506&gt;0,'Załącznik Nr 2 - wydatki'!F506,"")</f>
        <v>3191393</v>
      </c>
      <c r="G270" s="351">
        <f>IF('Załącznik Nr 2 - wydatki'!G506&gt;0,'Załącznik Nr 2 - wydatki'!G506,"")</f>
        <v>3191393</v>
      </c>
      <c r="H270" s="351">
        <f>IF('Załącznik Nr 2 - wydatki'!H506&gt;0,'Załącznik Nr 2 - wydatki'!H506,"")</f>
        <v>2216393</v>
      </c>
      <c r="I270" s="351">
        <f>IF('Załącznik Nr 2 - wydatki'!I506&gt;0,'Załącznik Nr 2 - wydatki'!I506,"")</f>
      </c>
      <c r="J270" s="351">
        <f>IF('Załącznik Nr 2 - wydatki'!J506&gt;0,'Załącznik Nr 2 - wydatki'!J506,"")</f>
        <v>975000</v>
      </c>
      <c r="K270" s="34">
        <f t="shared" si="51"/>
        <v>1.1575440744741277</v>
      </c>
    </row>
    <row r="271" spans="1:11" s="5" customFormat="1" ht="13.5" customHeight="1">
      <c r="A271" s="44"/>
      <c r="B271" s="58"/>
      <c r="C271" s="51" t="s">
        <v>79</v>
      </c>
      <c r="D271" s="41">
        <v>4110</v>
      </c>
      <c r="E271" s="351">
        <f>IF('Załącznik Nr 2 - wydatki'!E507&gt;0,'Załącznik Nr 2 - wydatki'!E507,"")</f>
        <v>2400</v>
      </c>
      <c r="F271" s="351">
        <f>IF('Załącznik Nr 2 - wydatki'!F507&gt;0,'Załącznik Nr 2 - wydatki'!F507,"")</f>
        <v>2740</v>
      </c>
      <c r="G271" s="351">
        <f>IF('Załącznik Nr 2 - wydatki'!G507&gt;0,'Załącznik Nr 2 - wydatki'!G507,"")</f>
        <v>2740</v>
      </c>
      <c r="H271" s="351">
        <f>IF('Załącznik Nr 2 - wydatki'!H507&gt;0,'Załącznik Nr 2 - wydatki'!H507,"")</f>
        <v>2740</v>
      </c>
      <c r="I271" s="351">
        <f>IF('Załącznik Nr 2 - wydatki'!I507&gt;0,'Załącznik Nr 2 - wydatki'!I507,"")</f>
      </c>
      <c r="J271" s="351">
        <f>IF('Załącznik Nr 2 - wydatki'!J507&gt;0,'Załącznik Nr 2 - wydatki'!J507,"")</f>
      </c>
      <c r="K271" s="34">
        <f t="shared" si="51"/>
        <v>1.1416666666666666</v>
      </c>
    </row>
    <row r="272" spans="1:11" s="5" customFormat="1" ht="13.5" customHeight="1">
      <c r="A272" s="44"/>
      <c r="B272" s="58"/>
      <c r="C272" s="51" t="s">
        <v>83</v>
      </c>
      <c r="D272" s="41">
        <v>4300</v>
      </c>
      <c r="E272" s="351">
        <f>IF('Załącznik Nr 2 - wydatki'!E508&gt;0,'Załącznik Nr 2 - wydatki'!E508,"")</f>
        <v>6260</v>
      </c>
      <c r="F272" s="351">
        <f>IF('Załącznik Nr 2 - wydatki'!F508&gt;0,'Załącznik Nr 2 - wydatki'!F508,"")</f>
        <v>4500</v>
      </c>
      <c r="G272" s="351">
        <f>IF('Załącznik Nr 2 - wydatki'!G508&gt;0,'Załącznik Nr 2 - wydatki'!G508,"")</f>
        <v>4500</v>
      </c>
      <c r="H272" s="351">
        <f>IF('Załącznik Nr 2 - wydatki'!H508&gt;0,'Załącznik Nr 2 - wydatki'!H508,"")</f>
        <v>4500</v>
      </c>
      <c r="I272" s="351">
        <f>IF('Załącznik Nr 2 - wydatki'!I508&gt;0,'Załącznik Nr 2 - wydatki'!I508,"")</f>
      </c>
      <c r="J272" s="351">
        <f>IF('Załącznik Nr 2 - wydatki'!J508&gt;0,'Załącznik Nr 2 - wydatki'!J508,"")</f>
      </c>
      <c r="K272" s="34">
        <f t="shared" si="51"/>
        <v>0.7188498402555911</v>
      </c>
    </row>
    <row r="273" spans="1:11" s="9" customFormat="1" ht="18" customHeight="1">
      <c r="A273" s="79"/>
      <c r="B273" s="60" t="s">
        <v>359</v>
      </c>
      <c r="C273" s="107" t="s">
        <v>179</v>
      </c>
      <c r="D273" s="132"/>
      <c r="E273" s="504">
        <f aca="true" t="shared" si="55" ref="E273:J273">SUM(E274:E276)</f>
        <v>5224140</v>
      </c>
      <c r="F273" s="504">
        <f t="shared" si="55"/>
        <v>5308114</v>
      </c>
      <c r="G273" s="504">
        <f t="shared" si="55"/>
        <v>5308114</v>
      </c>
      <c r="H273" s="504">
        <f t="shared" si="55"/>
        <v>5308114</v>
      </c>
      <c r="I273" s="504">
        <f t="shared" si="55"/>
        <v>0</v>
      </c>
      <c r="J273" s="504">
        <f t="shared" si="55"/>
        <v>0</v>
      </c>
      <c r="K273" s="34">
        <f t="shared" si="51"/>
        <v>1.0160742246570726</v>
      </c>
    </row>
    <row r="274" spans="1:11" s="5" customFormat="1" ht="13.5" customHeight="1">
      <c r="A274" s="44"/>
      <c r="B274" s="58"/>
      <c r="C274" s="51" t="s">
        <v>178</v>
      </c>
      <c r="D274" s="41">
        <v>3110</v>
      </c>
      <c r="E274" s="351">
        <f>IF('Załącznik Nr 2 - wydatki'!E510&gt;0,'Załącznik Nr 2 - wydatki'!E510,"")</f>
        <v>5209140</v>
      </c>
      <c r="F274" s="351">
        <f>IF('Załącznik Nr 2 - wydatki'!F510&gt;0,'Załącznik Nr 2 - wydatki'!F510,"")</f>
        <v>5308114</v>
      </c>
      <c r="G274" s="351">
        <f>IF('Załącznik Nr 2 - wydatki'!G510&gt;0,'Załącznik Nr 2 - wydatki'!G510,"")</f>
        <v>5308114</v>
      </c>
      <c r="H274" s="351">
        <f>IF('Załącznik Nr 2 - wydatki'!H510&gt;0,'Załącznik Nr 2 - wydatki'!H510,"")</f>
        <v>5308114</v>
      </c>
      <c r="I274" s="351">
        <f>IF('Załącznik Nr 2 - wydatki'!I510&gt;0,'Załącznik Nr 2 - wydatki'!I510,"")</f>
      </c>
      <c r="J274" s="351">
        <f>IF('Załącznik Nr 2 - wydatki'!J510&gt;0,'Załącznik Nr 2 - wydatki'!J510,"")</f>
      </c>
      <c r="K274" s="34">
        <f t="shared" si="51"/>
        <v>1.019000065269891</v>
      </c>
    </row>
    <row r="275" spans="1:11" s="5" customFormat="1" ht="13.5" customHeight="1">
      <c r="A275" s="44"/>
      <c r="B275" s="61"/>
      <c r="C275" s="51" t="s">
        <v>393</v>
      </c>
      <c r="D275" s="41">
        <v>4610</v>
      </c>
      <c r="E275" s="351">
        <f>IF('Załącznik Nr 2 - wydatki'!E511&gt;0,'Załącznik Nr 2 - wydatki'!E511,"")</f>
        <v>1600</v>
      </c>
      <c r="F275" s="351">
        <f>IF('Załącznik Nr 2 - wydatki'!F511&gt;0,'Załącznik Nr 2 - wydatki'!F511,"")</f>
      </c>
      <c r="G275" s="351">
        <f>IF('Załącznik Nr 2 - wydatki'!G511&gt;0,'Załącznik Nr 2 - wydatki'!G511,"")</f>
      </c>
      <c r="H275" s="351">
        <f>IF('Załącznik Nr 2 - wydatki'!H511&gt;0,'Załącznik Nr 2 - wydatki'!H511,"")</f>
      </c>
      <c r="I275" s="351">
        <f>IF('Załącznik Nr 2 - wydatki'!I511&gt;0,'Załącznik Nr 2 - wydatki'!I511,"")</f>
      </c>
      <c r="J275" s="351">
        <f>IF('Załącznik Nr 2 - wydatki'!J511&gt;0,'Załącznik Nr 2 - wydatki'!J511,"")</f>
      </c>
      <c r="K275" s="34"/>
    </row>
    <row r="276" spans="1:11" s="5" customFormat="1" ht="13.5" customHeight="1">
      <c r="A276" s="44"/>
      <c r="B276" s="58"/>
      <c r="C276" s="255" t="s">
        <v>343</v>
      </c>
      <c r="D276" s="41">
        <v>4600</v>
      </c>
      <c r="E276" s="351">
        <f>IF('Załącznik Nr 2 - wydatki'!E512&gt;0,'Załącznik Nr 2 - wydatki'!E512,"")</f>
        <v>13400</v>
      </c>
      <c r="F276" s="351">
        <f>IF('Załącznik Nr 2 - wydatki'!F512&gt;0,'Załącznik Nr 2 - wydatki'!F512,"")</f>
      </c>
      <c r="G276" s="351">
        <f>IF('Załącznik Nr 2 - wydatki'!G512&gt;0,'Załącznik Nr 2 - wydatki'!G512,"")</f>
      </c>
      <c r="H276" s="351">
        <f>IF('Załącznik Nr 2 - wydatki'!H512&gt;0,'Załącznik Nr 2 - wydatki'!H512,"")</f>
      </c>
      <c r="I276" s="351">
        <f>IF('Załącznik Nr 2 - wydatki'!I512&gt;0,'Załącznik Nr 2 - wydatki'!I512,"")</f>
      </c>
      <c r="J276" s="351">
        <f>IF('Załącznik Nr 2 - wydatki'!J512&gt;0,'Załącznik Nr 2 - wydatki'!J512,"")</f>
      </c>
      <c r="K276" s="34"/>
    </row>
    <row r="277" spans="1:11" s="9" customFormat="1" ht="18" customHeight="1">
      <c r="A277" s="79"/>
      <c r="B277" s="59" t="s">
        <v>360</v>
      </c>
      <c r="C277" s="109" t="s">
        <v>180</v>
      </c>
      <c r="D277" s="134"/>
      <c r="E277" s="512">
        <f aca="true" t="shared" si="56" ref="E277:J277">SUM(E278:E298)</f>
        <v>2357882</v>
      </c>
      <c r="F277" s="512">
        <f t="shared" si="56"/>
        <v>1908619</v>
      </c>
      <c r="G277" s="512">
        <f t="shared" si="56"/>
        <v>1908619</v>
      </c>
      <c r="H277" s="512">
        <f t="shared" si="56"/>
        <v>1908619</v>
      </c>
      <c r="I277" s="512">
        <f t="shared" si="56"/>
        <v>0</v>
      </c>
      <c r="J277" s="512">
        <f t="shared" si="56"/>
        <v>0</v>
      </c>
      <c r="K277" s="34">
        <f t="shared" si="51"/>
        <v>0.8094633234402739</v>
      </c>
    </row>
    <row r="278" spans="1:11" s="5" customFormat="1" ht="12.75">
      <c r="A278" s="44"/>
      <c r="B278" s="58"/>
      <c r="C278" s="51" t="s">
        <v>329</v>
      </c>
      <c r="D278" s="41">
        <v>3020</v>
      </c>
      <c r="E278" s="351">
        <f>IF('Załącznik Nr 2 - wydatki'!E514&gt;0,'Załącznik Nr 2 - wydatki'!E514,"")</f>
        <v>5119</v>
      </c>
      <c r="F278" s="351">
        <f>IF('Załącznik Nr 2 - wydatki'!F514&gt;0,'Załącznik Nr 2 - wydatki'!F514,"")</f>
        <v>5216</v>
      </c>
      <c r="G278" s="351">
        <f>IF('Załącznik Nr 2 - wydatki'!G514&gt;0,'Załącznik Nr 2 - wydatki'!G514,"")</f>
        <v>5216</v>
      </c>
      <c r="H278" s="351">
        <f>IF('Załącznik Nr 2 - wydatki'!H514&gt;0,'Załącznik Nr 2 - wydatki'!H514,"")</f>
        <v>5216</v>
      </c>
      <c r="I278" s="351">
        <f>IF('Załącznik Nr 2 - wydatki'!I514&gt;0,'Załącznik Nr 2 - wydatki'!I514,"")</f>
      </c>
      <c r="J278" s="351"/>
      <c r="K278" s="34">
        <f t="shared" si="51"/>
        <v>1.0189490134791952</v>
      </c>
    </row>
    <row r="279" spans="1:11" s="5" customFormat="1" ht="12.75">
      <c r="A279" s="44"/>
      <c r="B279" s="58"/>
      <c r="C279" s="264" t="s">
        <v>298</v>
      </c>
      <c r="D279" s="41">
        <v>4170</v>
      </c>
      <c r="E279" s="351">
        <f>IF('Załącznik Nr 2 - wydatki'!E515&gt;0,'Załącznik Nr 2 - wydatki'!E515,"")</f>
        <v>20000</v>
      </c>
      <c r="F279" s="351">
        <f>IF('Załącznik Nr 2 - wydatki'!F515&gt;0,'Załącznik Nr 2 - wydatki'!F515,"")</f>
        <v>20000</v>
      </c>
      <c r="G279" s="351">
        <f>IF('Załącznik Nr 2 - wydatki'!G515&gt;0,'Załącznik Nr 2 - wydatki'!G515,"")</f>
        <v>20000</v>
      </c>
      <c r="H279" s="351">
        <f>IF('Załącznik Nr 2 - wydatki'!H515&gt;0,'Załącznik Nr 2 - wydatki'!H515,"")</f>
        <v>20000</v>
      </c>
      <c r="I279" s="351">
        <f>IF('Załącznik Nr 2 - wydatki'!I515&gt;0,'Załącznik Nr 2 - wydatki'!I515,"")</f>
      </c>
      <c r="J279" s="351">
        <f>IF('Załącznik Nr 2 - wydatki'!J515&gt;0,'Załącznik Nr 2 - wydatki'!J515,"")</f>
      </c>
      <c r="K279" s="34">
        <f t="shared" si="51"/>
        <v>1</v>
      </c>
    </row>
    <row r="280" spans="1:11" s="5" customFormat="1" ht="12.75">
      <c r="A280" s="44"/>
      <c r="B280" s="58"/>
      <c r="C280" s="51" t="s">
        <v>77</v>
      </c>
      <c r="D280" s="41">
        <v>4010</v>
      </c>
      <c r="E280" s="351">
        <f>IF('Załącznik Nr 2 - wydatki'!E516&gt;0,'Załącznik Nr 2 - wydatki'!E516,"")</f>
        <v>1203419</v>
      </c>
      <c r="F280" s="351">
        <f>IF('Załącznik Nr 2 - wydatki'!F516&gt;0,'Załącznik Nr 2 - wydatki'!F516,"")</f>
        <v>1305850</v>
      </c>
      <c r="G280" s="351">
        <f>IF('Załącznik Nr 2 - wydatki'!G516&gt;0,'Załącznik Nr 2 - wydatki'!G516,"")</f>
        <v>1305850</v>
      </c>
      <c r="H280" s="351">
        <f>IF('Załącznik Nr 2 - wydatki'!H516&gt;0,'Załącznik Nr 2 - wydatki'!H516,"")</f>
        <v>1305850</v>
      </c>
      <c r="I280" s="351">
        <f>IF('Załącznik Nr 2 - wydatki'!I516&gt;0,'Załącznik Nr 2 - wydatki'!I516,"")</f>
      </c>
      <c r="J280" s="351">
        <f>IF('Załącznik Nr 2 - wydatki'!J516&gt;0,'Załącznik Nr 2 - wydatki'!J516,"")</f>
      </c>
      <c r="K280" s="34">
        <f t="shared" si="51"/>
        <v>1.085116655130092</v>
      </c>
    </row>
    <row r="281" spans="1:11" s="5" customFormat="1" ht="12.75">
      <c r="A281" s="44"/>
      <c r="B281" s="58"/>
      <c r="C281" s="51" t="s">
        <v>78</v>
      </c>
      <c r="D281" s="41">
        <v>4040</v>
      </c>
      <c r="E281" s="351">
        <f>IF('Załącznik Nr 2 - wydatki'!E517&gt;0,'Załącznik Nr 2 - wydatki'!E517,"")</f>
        <v>87527</v>
      </c>
      <c r="F281" s="351">
        <f>IF('Załącznik Nr 2 - wydatki'!F517&gt;0,'Załącznik Nr 2 - wydatki'!F517,"")</f>
        <v>94350</v>
      </c>
      <c r="G281" s="351">
        <f>IF('Załącznik Nr 2 - wydatki'!G517&gt;0,'Załącznik Nr 2 - wydatki'!G517,"")</f>
        <v>94350</v>
      </c>
      <c r="H281" s="351">
        <f>IF('Załącznik Nr 2 - wydatki'!H517&gt;0,'Załącznik Nr 2 - wydatki'!H517,"")</f>
        <v>94350</v>
      </c>
      <c r="I281" s="351">
        <f>IF('Załącznik Nr 2 - wydatki'!I517&gt;0,'Załącznik Nr 2 - wydatki'!I517,"")</f>
      </c>
      <c r="J281" s="351">
        <f>IF('Załącznik Nr 2 - wydatki'!J517&gt;0,'Załącznik Nr 2 - wydatki'!J517,"")</f>
      </c>
      <c r="K281" s="34">
        <f t="shared" si="51"/>
        <v>1.0779530887611823</v>
      </c>
    </row>
    <row r="282" spans="1:11" s="5" customFormat="1" ht="12.75">
      <c r="A282" s="44"/>
      <c r="B282" s="58"/>
      <c r="C282" s="51" t="s">
        <v>79</v>
      </c>
      <c r="D282" s="41">
        <v>4110</v>
      </c>
      <c r="E282" s="351">
        <f>IF('Załącznik Nr 2 - wydatki'!E518&gt;0,'Załącznik Nr 2 - wydatki'!E518,"")</f>
        <v>221030</v>
      </c>
      <c r="F282" s="351">
        <f>IF('Załącznik Nr 2 - wydatki'!F518&gt;0,'Załącznik Nr 2 - wydatki'!F518,"")</f>
        <v>238900</v>
      </c>
      <c r="G282" s="351">
        <f>IF('Załącznik Nr 2 - wydatki'!G518&gt;0,'Załącznik Nr 2 - wydatki'!G518,"")</f>
        <v>238900</v>
      </c>
      <c r="H282" s="351">
        <f>IF('Załącznik Nr 2 - wydatki'!H518&gt;0,'Załącznik Nr 2 - wydatki'!H518,"")</f>
        <v>238900</v>
      </c>
      <c r="I282" s="351">
        <f>IF('Załącznik Nr 2 - wydatki'!I518&gt;0,'Załącznik Nr 2 - wydatki'!I518,"")</f>
      </c>
      <c r="J282" s="351">
        <f>IF('Załącznik Nr 2 - wydatki'!J518&gt;0,'Załącznik Nr 2 - wydatki'!J518,"")</f>
      </c>
      <c r="K282" s="34">
        <f t="shared" si="51"/>
        <v>1.0808487535628648</v>
      </c>
    </row>
    <row r="283" spans="1:11" s="5" customFormat="1" ht="12.75">
      <c r="A283" s="44"/>
      <c r="B283" s="58"/>
      <c r="C283" s="51" t="s">
        <v>137</v>
      </c>
      <c r="D283" s="41">
        <v>4120</v>
      </c>
      <c r="E283" s="351">
        <f>IF('Załącznik Nr 2 - wydatki'!E519&gt;0,'Załącznik Nr 2 - wydatki'!E519,"")</f>
        <v>30542</v>
      </c>
      <c r="F283" s="351">
        <f>IF('Załącznik Nr 2 - wydatki'!F519&gt;0,'Załącznik Nr 2 - wydatki'!F519,"")</f>
        <v>33500</v>
      </c>
      <c r="G283" s="351">
        <f>IF('Załącznik Nr 2 - wydatki'!G519&gt;0,'Załącznik Nr 2 - wydatki'!G519,"")</f>
        <v>33500</v>
      </c>
      <c r="H283" s="351">
        <f>IF('Załącznik Nr 2 - wydatki'!H519&gt;0,'Załącznik Nr 2 - wydatki'!H519,"")</f>
        <v>33500</v>
      </c>
      <c r="I283" s="351">
        <f>IF('Załącznik Nr 2 - wydatki'!I519&gt;0,'Załącznik Nr 2 - wydatki'!I519,"")</f>
      </c>
      <c r="J283" s="351">
        <f>IF('Załącznik Nr 2 - wydatki'!J519&gt;0,'Załącznik Nr 2 - wydatki'!J519,"")</f>
      </c>
      <c r="K283" s="34">
        <f t="shared" si="51"/>
        <v>1.0968502390151267</v>
      </c>
    </row>
    <row r="284" spans="1:11" s="5" customFormat="1" ht="12.75">
      <c r="A284" s="44"/>
      <c r="B284" s="58"/>
      <c r="C284" s="51" t="s">
        <v>284</v>
      </c>
      <c r="D284" s="41">
        <v>4210</v>
      </c>
      <c r="E284" s="351">
        <f>IF('Załącznik Nr 2 - wydatki'!E520&gt;0,'Załącznik Nr 2 - wydatki'!E520,"")</f>
        <v>33671</v>
      </c>
      <c r="F284" s="351">
        <f>IF('Załącznik Nr 2 - wydatki'!F520&gt;0,'Załącznik Nr 2 - wydatki'!F520,"")</f>
        <v>29332</v>
      </c>
      <c r="G284" s="351">
        <f>IF('Załącznik Nr 2 - wydatki'!G520&gt;0,'Załącznik Nr 2 - wydatki'!G520,"")</f>
        <v>29332</v>
      </c>
      <c r="H284" s="351">
        <f>IF('Załącznik Nr 2 - wydatki'!H520&gt;0,'Załącznik Nr 2 - wydatki'!H520,"")</f>
        <v>29332</v>
      </c>
      <c r="I284" s="351">
        <f>IF('Załącznik Nr 2 - wydatki'!I520&gt;0,'Załącznik Nr 2 - wydatki'!I520,"")</f>
      </c>
      <c r="J284" s="351">
        <f>IF('Załącznik Nr 2 - wydatki'!J520&gt;0,'Załącznik Nr 2 - wydatki'!J520,"")</f>
      </c>
      <c r="K284" s="34">
        <f t="shared" si="51"/>
        <v>0.8711353984140655</v>
      </c>
    </row>
    <row r="285" spans="1:11" s="5" customFormat="1" ht="12.75">
      <c r="A285" s="44"/>
      <c r="B285" s="58"/>
      <c r="C285" s="51" t="s">
        <v>81</v>
      </c>
      <c r="D285" s="41">
        <v>4260</v>
      </c>
      <c r="E285" s="351">
        <f>IF('Załącznik Nr 2 - wydatki'!E521&gt;0,'Załącznik Nr 2 - wydatki'!E521,"")</f>
        <v>5380</v>
      </c>
      <c r="F285" s="351">
        <f>IF('Załącznik Nr 2 - wydatki'!F521&gt;0,'Załącznik Nr 2 - wydatki'!F521,"")</f>
        <v>5482</v>
      </c>
      <c r="G285" s="351">
        <f>IF('Załącznik Nr 2 - wydatki'!G521&gt;0,'Załącznik Nr 2 - wydatki'!G521,"")</f>
        <v>5482</v>
      </c>
      <c r="H285" s="351">
        <f>IF('Załącznik Nr 2 - wydatki'!H521&gt;0,'Załącznik Nr 2 - wydatki'!H521,"")</f>
        <v>5482</v>
      </c>
      <c r="I285" s="351">
        <f>IF('Załącznik Nr 2 - wydatki'!I521&gt;0,'Załącznik Nr 2 - wydatki'!I521,"")</f>
      </c>
      <c r="J285" s="351">
        <f>IF('Załącznik Nr 2 - wydatki'!J521&gt;0,'Załącznik Nr 2 - wydatki'!J521,"")</f>
      </c>
      <c r="K285" s="34">
        <f t="shared" si="51"/>
        <v>1.0189591078066915</v>
      </c>
    </row>
    <row r="286" spans="1:11" s="5" customFormat="1" ht="12.75">
      <c r="A286" s="44"/>
      <c r="B286" s="58"/>
      <c r="C286" s="52" t="s">
        <v>82</v>
      </c>
      <c r="D286" s="43">
        <v>4270</v>
      </c>
      <c r="E286" s="351">
        <f>IF('Załącznik Nr 2 - wydatki'!E522&gt;0,'Załącznik Nr 2 - wydatki'!E522,"")</f>
        <v>594069</v>
      </c>
      <c r="F286" s="351">
        <f>IF('Załącznik Nr 2 - wydatki'!F522&gt;0,'Załącznik Nr 2 - wydatki'!F522,"")</f>
      </c>
      <c r="G286" s="351">
        <f>IF('Załącznik Nr 2 - wydatki'!G522&gt;0,'Załącznik Nr 2 - wydatki'!G522,"")</f>
      </c>
      <c r="H286" s="351">
        <f>IF('Załącznik Nr 2 - wydatki'!H522&gt;0,'Załącznik Nr 2 - wydatki'!H522,"")</f>
      </c>
      <c r="I286" s="351">
        <f>IF('Załącznik Nr 2 - wydatki'!I522&gt;0,'Załącznik Nr 2 - wydatki'!I522,"")</f>
      </c>
      <c r="J286" s="351">
        <f>IF('Załącznik Nr 2 - wydatki'!J522&gt;0,'Załącznik Nr 2 - wydatki'!J522,"")</f>
      </c>
      <c r="K286" s="34"/>
    </row>
    <row r="287" spans="1:11" s="5" customFormat="1" ht="12.75">
      <c r="A287" s="44"/>
      <c r="B287" s="71"/>
      <c r="C287" s="51" t="s">
        <v>83</v>
      </c>
      <c r="D287" s="41">
        <v>4300</v>
      </c>
      <c r="E287" s="351">
        <f>IF('Załącznik Nr 2 - wydatki'!E523&gt;0,'Załącznik Nr 2 - wydatki'!E523,"")</f>
        <v>116890</v>
      </c>
      <c r="F287" s="351">
        <f>IF('Załącznik Nr 2 - wydatki'!F523&gt;0,'Załącznik Nr 2 - wydatki'!F523,"")</f>
        <v>38000</v>
      </c>
      <c r="G287" s="351">
        <f>IF('Załącznik Nr 2 - wydatki'!G523&gt;0,'Załącznik Nr 2 - wydatki'!G523,"")</f>
        <v>38000</v>
      </c>
      <c r="H287" s="351">
        <f>IF('Załącznik Nr 2 - wydatki'!H523&gt;0,'Załącznik Nr 2 - wydatki'!H523,"")</f>
        <v>38000</v>
      </c>
      <c r="I287" s="351">
        <f>IF('Załącznik Nr 2 - wydatki'!I523&gt;0,'Załącznik Nr 2 - wydatki'!I523,"")</f>
      </c>
      <c r="J287" s="351">
        <f>IF('Załącznik Nr 2 - wydatki'!J523&gt;0,'Załącznik Nr 2 - wydatki'!J523,"")</f>
      </c>
      <c r="K287" s="34">
        <f t="shared" si="51"/>
        <v>0.3250919668063992</v>
      </c>
    </row>
    <row r="288" spans="1:11" s="5" customFormat="1" ht="12.75">
      <c r="A288" s="44"/>
      <c r="B288" s="71"/>
      <c r="C288" s="51" t="s">
        <v>442</v>
      </c>
      <c r="D288" s="41">
        <v>4370</v>
      </c>
      <c r="E288" s="351">
        <f>IF('Załącznik Nr 2 - wydatki'!E524&gt;0,'Załącznik Nr 2 - wydatki'!E524,"")</f>
      </c>
      <c r="F288" s="351">
        <f>IF('Załącznik Nr 2 - wydatki'!F524&gt;0,'Załącznik Nr 2 - wydatki'!F524,"")</f>
        <v>21600</v>
      </c>
      <c r="G288" s="351">
        <f>IF('Załącznik Nr 2 - wydatki'!G524&gt;0,'Załącznik Nr 2 - wydatki'!G524,"")</f>
        <v>21600</v>
      </c>
      <c r="H288" s="351">
        <f>IF('Załącznik Nr 2 - wydatki'!H524&gt;0,'Załącznik Nr 2 - wydatki'!H524,"")</f>
        <v>21600</v>
      </c>
      <c r="I288" s="351">
        <f>IF('Załącznik Nr 2 - wydatki'!I524&gt;0,'Załącznik Nr 2 - wydatki'!I524,"")</f>
      </c>
      <c r="J288" s="351">
        <f>IF('Załącznik Nr 2 - wydatki'!J524&gt;0,'Załącznik Nr 2 - wydatki'!J524,"")</f>
      </c>
      <c r="K288" s="34"/>
    </row>
    <row r="289" spans="1:11" s="5" customFormat="1" ht="12.75">
      <c r="A289" s="44"/>
      <c r="B289" s="71"/>
      <c r="C289" s="51" t="s">
        <v>416</v>
      </c>
      <c r="D289" s="41">
        <v>4400</v>
      </c>
      <c r="E289" s="351">
        <f>IF('Załącznik Nr 2 - wydatki'!E525&gt;0,'Załącznik Nr 2 - wydatki'!E525,"")</f>
      </c>
      <c r="F289" s="351">
        <f>IF('Załącznik Nr 2 - wydatki'!F525&gt;0,'Załącznik Nr 2 - wydatki'!F525,"")</f>
        <v>60000</v>
      </c>
      <c r="G289" s="351">
        <f>IF('Załącznik Nr 2 - wydatki'!G525&gt;0,'Załącznik Nr 2 - wydatki'!G525,"")</f>
        <v>60000</v>
      </c>
      <c r="H289" s="351">
        <f>IF('Załącznik Nr 2 - wydatki'!H525&gt;0,'Załącznik Nr 2 - wydatki'!H525,"")</f>
        <v>60000</v>
      </c>
      <c r="I289" s="351">
        <f>IF('Załącznik Nr 2 - wydatki'!I525&gt;0,'Załącznik Nr 2 - wydatki'!I525,"")</f>
      </c>
      <c r="J289" s="351">
        <f>IF('Załącznik Nr 2 - wydatki'!J525&gt;0,'Załącznik Nr 2 - wydatki'!J525,"")</f>
      </c>
      <c r="K289" s="34"/>
    </row>
    <row r="290" spans="1:11" s="5" customFormat="1" ht="12.75">
      <c r="A290" s="44"/>
      <c r="B290" s="71"/>
      <c r="C290" s="51" t="s">
        <v>443</v>
      </c>
      <c r="D290" s="41">
        <v>4740</v>
      </c>
      <c r="E290" s="351">
        <f>IF('Załącznik Nr 2 - wydatki'!E526&gt;0,'Załącznik Nr 2 - wydatki'!E526,"")</f>
      </c>
      <c r="F290" s="351">
        <f>IF('Załącznik Nr 2 - wydatki'!F526&gt;0,'Załącznik Nr 2 - wydatki'!F526,"")</f>
        <v>3500</v>
      </c>
      <c r="G290" s="351">
        <f>IF('Załącznik Nr 2 - wydatki'!G526&gt;0,'Załącznik Nr 2 - wydatki'!G526,"")</f>
        <v>3500</v>
      </c>
      <c r="H290" s="351">
        <f>IF('Załącznik Nr 2 - wydatki'!H526&gt;0,'Załącznik Nr 2 - wydatki'!H526,"")</f>
        <v>3500</v>
      </c>
      <c r="I290" s="351">
        <f>IF('Załącznik Nr 2 - wydatki'!I526&gt;0,'Załącznik Nr 2 - wydatki'!I526,"")</f>
      </c>
      <c r="J290" s="351">
        <f>IF('Załącznik Nr 2 - wydatki'!J526&gt;0,'Załącznik Nr 2 - wydatki'!J526,"")</f>
      </c>
      <c r="K290" s="34"/>
    </row>
    <row r="291" spans="1:11" s="5" customFormat="1" ht="12.75">
      <c r="A291" s="44"/>
      <c r="B291" s="71"/>
      <c r="C291" s="51" t="s">
        <v>444</v>
      </c>
      <c r="D291" s="41">
        <v>4750</v>
      </c>
      <c r="E291" s="351">
        <f>IF('Załącznik Nr 2 - wydatki'!E527&gt;0,'Załącznik Nr 2 - wydatki'!E527,"")</f>
      </c>
      <c r="F291" s="351">
        <f>IF('Załącznik Nr 2 - wydatki'!F527&gt;0,'Załącznik Nr 2 - wydatki'!F527,"")</f>
        <v>8800</v>
      </c>
      <c r="G291" s="351">
        <f>IF('Załącznik Nr 2 - wydatki'!G527&gt;0,'Załącznik Nr 2 - wydatki'!G527,"")</f>
        <v>8800</v>
      </c>
      <c r="H291" s="351">
        <f>IF('Załącznik Nr 2 - wydatki'!H527&gt;0,'Załącznik Nr 2 - wydatki'!H527,"")</f>
        <v>8800</v>
      </c>
      <c r="I291" s="351">
        <f>IF('Załącznik Nr 2 - wydatki'!I527&gt;0,'Załącznik Nr 2 - wydatki'!I527,"")</f>
      </c>
      <c r="J291" s="351">
        <f>IF('Załącznik Nr 2 - wydatki'!J527&gt;0,'Załącznik Nr 2 - wydatki'!J527,"")</f>
      </c>
      <c r="K291" s="34"/>
    </row>
    <row r="292" spans="1:11" s="5" customFormat="1" ht="12.75">
      <c r="A292" s="44"/>
      <c r="B292" s="71"/>
      <c r="C292" s="51" t="s">
        <v>84</v>
      </c>
      <c r="D292" s="41">
        <v>4410</v>
      </c>
      <c r="E292" s="351">
        <f>IF('Załącznik Nr 2 - wydatki'!E528&gt;0,'Załącznik Nr 2 - wydatki'!E528,"")</f>
        <v>2000</v>
      </c>
      <c r="F292" s="351">
        <f>IF('Załącznik Nr 2 - wydatki'!F528&gt;0,'Załącznik Nr 2 - wydatki'!F528,"")</f>
        <v>2000</v>
      </c>
      <c r="G292" s="351">
        <f>IF('Załącznik Nr 2 - wydatki'!G528&gt;0,'Załącznik Nr 2 - wydatki'!G528,"")</f>
        <v>2000</v>
      </c>
      <c r="H292" s="351">
        <f>IF('Załącznik Nr 2 - wydatki'!H528&gt;0,'Załącznik Nr 2 - wydatki'!H528,"")</f>
        <v>2000</v>
      </c>
      <c r="I292" s="351">
        <f>IF('Załącznik Nr 2 - wydatki'!I528&gt;0,'Załącznik Nr 2 - wydatki'!I528,"")</f>
      </c>
      <c r="J292" s="351">
        <f>IF('Załącznik Nr 2 - wydatki'!J528&gt;0,'Załącznik Nr 2 - wydatki'!J528,"")</f>
      </c>
      <c r="K292" s="34">
        <f t="shared" si="51"/>
        <v>1</v>
      </c>
    </row>
    <row r="293" spans="1:11" s="5" customFormat="1" ht="12.75">
      <c r="A293" s="44"/>
      <c r="B293" s="58"/>
      <c r="C293" s="51" t="s">
        <v>85</v>
      </c>
      <c r="D293" s="41">
        <v>4430</v>
      </c>
      <c r="E293" s="351">
        <f>IF('Załącznik Nr 2 - wydatki'!E529&gt;0,'Załącznik Nr 2 - wydatki'!E529,"")</f>
        <v>50</v>
      </c>
      <c r="F293" s="351">
        <f>IF('Załącznik Nr 2 - wydatki'!F529&gt;0,'Załącznik Nr 2 - wydatki'!F529,"")</f>
        <v>50</v>
      </c>
      <c r="G293" s="351">
        <f>IF('Załącznik Nr 2 - wydatki'!G529&gt;0,'Załącznik Nr 2 - wydatki'!G529,"")</f>
        <v>50</v>
      </c>
      <c r="H293" s="351">
        <f>IF('Załącznik Nr 2 - wydatki'!H529&gt;0,'Załącznik Nr 2 - wydatki'!H529,"")</f>
        <v>50</v>
      </c>
      <c r="I293" s="351">
        <f>IF('Załącznik Nr 2 - wydatki'!I529&gt;0,'Załącznik Nr 2 - wydatki'!I529,"")</f>
      </c>
      <c r="J293" s="351">
        <f>IF('Załącznik Nr 2 - wydatki'!J529&gt;0,'Załącznik Nr 2 - wydatki'!J529,"")</f>
      </c>
      <c r="K293" s="34">
        <f t="shared" si="51"/>
        <v>1</v>
      </c>
    </row>
    <row r="294" spans="1:11" s="5" customFormat="1" ht="12.75">
      <c r="A294" s="44"/>
      <c r="B294" s="58"/>
      <c r="C294" s="51" t="s">
        <v>86</v>
      </c>
      <c r="D294" s="41">
        <v>4440</v>
      </c>
      <c r="E294" s="351">
        <f>IF('Załącznik Nr 2 - wydatki'!E530&gt;0,'Załącznik Nr 2 - wydatki'!E530,"")</f>
        <v>30669</v>
      </c>
      <c r="F294" s="351">
        <f>IF('Załącznik Nr 2 - wydatki'!F530&gt;0,'Załącznik Nr 2 - wydatki'!F530,"")</f>
        <v>32725</v>
      </c>
      <c r="G294" s="351">
        <f>IF('Załącznik Nr 2 - wydatki'!G530&gt;0,'Załącznik Nr 2 - wydatki'!G530,"")</f>
        <v>32725</v>
      </c>
      <c r="H294" s="351">
        <f>IF('Załącznik Nr 2 - wydatki'!H530&gt;0,'Załącznik Nr 2 - wydatki'!H530,"")</f>
        <v>32725</v>
      </c>
      <c r="I294" s="351">
        <f>IF('Załącznik Nr 2 - wydatki'!I530&gt;0,'Załącznik Nr 2 - wydatki'!I530,"")</f>
      </c>
      <c r="J294" s="351">
        <f>IF('Załącznik Nr 2 - wydatki'!J530&gt;0,'Załącznik Nr 2 - wydatki'!J530,"")</f>
      </c>
      <c r="K294" s="34">
        <f t="shared" si="51"/>
        <v>1.0670383775147543</v>
      </c>
    </row>
    <row r="295" spans="1:11" s="5" customFormat="1" ht="12.75">
      <c r="A295" s="44"/>
      <c r="B295" s="58"/>
      <c r="C295" s="51" t="s">
        <v>87</v>
      </c>
      <c r="D295" s="41">
        <v>4480</v>
      </c>
      <c r="E295" s="351">
        <f>IF('Załącznik Nr 2 - wydatki'!E531&gt;0,'Załącznik Nr 2 - wydatki'!E531,"")</f>
        <v>3600</v>
      </c>
      <c r="F295" s="351">
        <f>IF('Załącznik Nr 2 - wydatki'!F531&gt;0,'Załącznik Nr 2 - wydatki'!F531,"")</f>
        <v>3668</v>
      </c>
      <c r="G295" s="351">
        <f>IF('Załącznik Nr 2 - wydatki'!G531&gt;0,'Załącznik Nr 2 - wydatki'!G531,"")</f>
        <v>3668</v>
      </c>
      <c r="H295" s="351">
        <f>IF('Załącznik Nr 2 - wydatki'!H531&gt;0,'Załącznik Nr 2 - wydatki'!H531,"")</f>
        <v>3668</v>
      </c>
      <c r="I295" s="351">
        <f>IF('Załącznik Nr 2 - wydatki'!I531&gt;0,'Załącznik Nr 2 - wydatki'!I531,"")</f>
      </c>
      <c r="J295" s="351">
        <f>IF('Załącznik Nr 2 - wydatki'!J531&gt;0,'Załącznik Nr 2 - wydatki'!J531,"")</f>
      </c>
      <c r="K295" s="34">
        <f t="shared" si="51"/>
        <v>1.018888888888889</v>
      </c>
    </row>
    <row r="296" spans="1:11" s="6" customFormat="1" ht="12.75">
      <c r="A296" s="85"/>
      <c r="B296" s="68"/>
      <c r="C296" s="265" t="s">
        <v>34</v>
      </c>
      <c r="D296" s="136">
        <v>4280</v>
      </c>
      <c r="E296" s="351">
        <f>IF('Załącznik Nr 2 - wydatki'!E532&gt;0,'Załącznik Nr 2 - wydatki'!E532,"")</f>
        <v>1396</v>
      </c>
      <c r="F296" s="351">
        <f>IF('Załącznik Nr 2 - wydatki'!F532&gt;0,'Załącznik Nr 2 - wydatki'!F532,"")</f>
        <v>3136</v>
      </c>
      <c r="G296" s="351">
        <f>IF('Załącznik Nr 2 - wydatki'!G532&gt;0,'Załącznik Nr 2 - wydatki'!G532,"")</f>
        <v>3136</v>
      </c>
      <c r="H296" s="351">
        <f>IF('Załącznik Nr 2 - wydatki'!H532&gt;0,'Załącznik Nr 2 - wydatki'!H532,"")</f>
        <v>3136</v>
      </c>
      <c r="I296" s="351">
        <f>IF('Załącznik Nr 2 - wydatki'!I532&gt;0,'Załącznik Nr 2 - wydatki'!I532,"")</f>
      </c>
      <c r="J296" s="351">
        <f>IF('Załącznik Nr 2 - wydatki'!J532&gt;0,'Załącznik Nr 2 - wydatki'!J532,"")</f>
      </c>
      <c r="K296" s="34">
        <f t="shared" si="51"/>
        <v>2.2464183381088825</v>
      </c>
    </row>
    <row r="297" spans="1:11" s="6" customFormat="1" ht="12.75">
      <c r="A297" s="85"/>
      <c r="B297" s="68"/>
      <c r="C297" s="255" t="s">
        <v>393</v>
      </c>
      <c r="D297" s="136">
        <v>4610</v>
      </c>
      <c r="E297" s="351">
        <f>IF('Załącznik Nr 2 - wydatki'!E533&gt;0,'Załącznik Nr 2 - wydatki'!E533,"")</f>
        <v>10</v>
      </c>
      <c r="F297" s="351">
        <f>IF('Załącznik Nr 2 - wydatki'!F533&gt;0,'Załącznik Nr 2 - wydatki'!F533,"")</f>
      </c>
      <c r="G297" s="351">
        <f>IF('Załącznik Nr 2 - wydatki'!G533&gt;0,'Załącznik Nr 2 - wydatki'!G533,"")</f>
      </c>
      <c r="H297" s="351">
        <f>IF('Załącznik Nr 2 - wydatki'!H533&gt;0,'Załącznik Nr 2 - wydatki'!H533,"")</f>
      </c>
      <c r="I297" s="351">
        <f>IF('Załącznik Nr 2 - wydatki'!I533&gt;0,'Załącznik Nr 2 - wydatki'!I533,"")</f>
      </c>
      <c r="J297" s="351">
        <f>IF('Załącznik Nr 2 - wydatki'!J533&gt;0,'Załącznik Nr 2 - wydatki'!J533,"")</f>
      </c>
      <c r="K297" s="34"/>
    </row>
    <row r="298" spans="1:11" s="6" customFormat="1" ht="12.75">
      <c r="A298" s="85"/>
      <c r="B298" s="68"/>
      <c r="C298" s="273" t="s">
        <v>312</v>
      </c>
      <c r="D298" s="85">
        <v>4350</v>
      </c>
      <c r="E298" s="336">
        <f>IF('Załącznik Nr 2 - wydatki'!E534&gt;0,'Załącznik Nr 2 - wydatki'!E534,"")</f>
        <v>2510</v>
      </c>
      <c r="F298" s="336">
        <f>IF('Załącznik Nr 2 - wydatki'!F534&gt;0,'Załącznik Nr 2 - wydatki'!F534,"")</f>
        <v>2510</v>
      </c>
      <c r="G298" s="336">
        <f>IF('Załącznik Nr 2 - wydatki'!G534&gt;0,'Załącznik Nr 2 - wydatki'!G534,"")</f>
        <v>2510</v>
      </c>
      <c r="H298" s="336">
        <f>IF('Załącznik Nr 2 - wydatki'!H534&gt;0,'Załącznik Nr 2 - wydatki'!H534,"")</f>
        <v>2510</v>
      </c>
      <c r="I298" s="336">
        <f>IF('Załącznik Nr 2 - wydatki'!I534&gt;0,'Załącznik Nr 2 - wydatki'!I534,"")</f>
      </c>
      <c r="J298" s="336">
        <f>IF('Załącznik Nr 2 - wydatki'!J534&gt;0,'Załącznik Nr 2 - wydatki'!J534,"")</f>
      </c>
      <c r="K298" s="34">
        <f t="shared" si="51"/>
        <v>1</v>
      </c>
    </row>
    <row r="299" spans="1:11" s="5" customFormat="1" ht="30.75" customHeight="1">
      <c r="A299" s="44"/>
      <c r="B299" s="65" t="s">
        <v>363</v>
      </c>
      <c r="C299" s="98" t="s">
        <v>281</v>
      </c>
      <c r="D299" s="40"/>
      <c r="E299" s="504">
        <f aca="true" t="shared" si="57" ref="E299:J299">SUM(E300:E308)</f>
        <v>1108853</v>
      </c>
      <c r="F299" s="504">
        <f t="shared" si="57"/>
        <v>1156290</v>
      </c>
      <c r="G299" s="504">
        <f t="shared" si="57"/>
        <v>1156290</v>
      </c>
      <c r="H299" s="504">
        <f t="shared" si="57"/>
        <v>1037290</v>
      </c>
      <c r="I299" s="504">
        <f t="shared" si="57"/>
        <v>0</v>
      </c>
      <c r="J299" s="504">
        <f t="shared" si="57"/>
        <v>119000</v>
      </c>
      <c r="K299" s="34">
        <f t="shared" si="51"/>
        <v>1.0427802422863985</v>
      </c>
    </row>
    <row r="300" spans="1:11" s="5" customFormat="1" ht="15" customHeight="1">
      <c r="A300" s="44"/>
      <c r="B300" s="75"/>
      <c r="C300" s="51" t="s">
        <v>329</v>
      </c>
      <c r="D300" s="49">
        <v>3020</v>
      </c>
      <c r="E300" s="351">
        <f>IF('Załącznik Nr 2 - wydatki'!E571&gt;0,'Załącznik Nr 2 - wydatki'!E571,"")</f>
        <v>8484</v>
      </c>
      <c r="F300" s="351">
        <f>IF('Załącznik Nr 2 - wydatki'!F571&gt;0,'Załącznik Nr 2 - wydatki'!F571,"")</f>
        <v>10412</v>
      </c>
      <c r="G300" s="351">
        <f>IF('Załącznik Nr 2 - wydatki'!G571&gt;0,'Załącznik Nr 2 - wydatki'!G571,"")</f>
        <v>10412</v>
      </c>
      <c r="H300" s="351">
        <f>IF('Załącznik Nr 2 - wydatki'!H571&gt;0,'Załącznik Nr 2 - wydatki'!H571,"")</f>
        <v>9562</v>
      </c>
      <c r="I300" s="376"/>
      <c r="J300" s="351">
        <f>IF('Załącznik Nr 2 - wydatki'!J571&gt;0,'Załącznik Nr 2 - wydatki'!J571,"")</f>
        <v>850</v>
      </c>
      <c r="K300" s="34">
        <f t="shared" si="51"/>
        <v>1.2272512965582272</v>
      </c>
    </row>
    <row r="301" spans="1:11" s="5" customFormat="1" ht="13.5" customHeight="1">
      <c r="A301" s="44"/>
      <c r="B301" s="58"/>
      <c r="C301" s="51" t="s">
        <v>221</v>
      </c>
      <c r="D301" s="41">
        <v>4010</v>
      </c>
      <c r="E301" s="351">
        <f>IF('Załącznik Nr 2 - wydatki'!E572&gt;0,'Załącznik Nr 2 - wydatki'!E572,"")</f>
        <v>808757</v>
      </c>
      <c r="F301" s="351">
        <f>IF('Załącznik Nr 2 - wydatki'!F572&gt;0,'Załącznik Nr 2 - wydatki'!F572,"")</f>
        <v>846145</v>
      </c>
      <c r="G301" s="351">
        <f>IF('Załącznik Nr 2 - wydatki'!G572&gt;0,'Załącznik Nr 2 - wydatki'!G572,"")</f>
        <v>846145</v>
      </c>
      <c r="H301" s="351">
        <f>IF('Załącznik Nr 2 - wydatki'!H572&gt;0,'Załącznik Nr 2 - wydatki'!H572,"")</f>
        <v>759485</v>
      </c>
      <c r="I301" s="351">
        <f>IF('Załącznik Nr 2 - wydatki'!I572&gt;0,'Załącznik Nr 2 - wydatki'!I572,"")</f>
      </c>
      <c r="J301" s="351">
        <f>IF('Załącznik Nr 2 - wydatki'!J572&gt;0,'Załącznik Nr 2 - wydatki'!J572,"")</f>
        <v>86660</v>
      </c>
      <c r="K301" s="34">
        <f t="shared" si="51"/>
        <v>1.0462289661789634</v>
      </c>
    </row>
    <row r="302" spans="1:11" s="5" customFormat="1" ht="13.5" customHeight="1">
      <c r="A302" s="44"/>
      <c r="B302" s="58"/>
      <c r="C302" s="51" t="s">
        <v>78</v>
      </c>
      <c r="D302" s="41">
        <v>4040</v>
      </c>
      <c r="E302" s="351">
        <f>IF('Załącznik Nr 2 - wydatki'!E573&gt;0,'Załącznik Nr 2 - wydatki'!E573,"")</f>
        <v>61991</v>
      </c>
      <c r="F302" s="351">
        <f>IF('Załącznik Nr 2 - wydatki'!F573&gt;0,'Załącznik Nr 2 - wydatki'!F573,"")</f>
        <v>66459</v>
      </c>
      <c r="G302" s="351">
        <f>IF('Załącznik Nr 2 - wydatki'!G573&gt;0,'Załącznik Nr 2 - wydatki'!G573,"")</f>
        <v>66459</v>
      </c>
      <c r="H302" s="351">
        <f>IF('Załącznik Nr 2 - wydatki'!H573&gt;0,'Załącznik Nr 2 - wydatki'!H573,"")</f>
        <v>60059</v>
      </c>
      <c r="I302" s="351"/>
      <c r="J302" s="351">
        <f>IF('Załącznik Nr 2 - wydatki'!J573&gt;0,'Załącznik Nr 2 - wydatki'!J573,"")</f>
        <v>6400</v>
      </c>
      <c r="K302" s="34">
        <f t="shared" si="51"/>
        <v>1.0720749786259296</v>
      </c>
    </row>
    <row r="303" spans="1:11" s="5" customFormat="1" ht="13.5" customHeight="1">
      <c r="A303" s="44"/>
      <c r="B303" s="58"/>
      <c r="C303" s="51" t="s">
        <v>222</v>
      </c>
      <c r="D303" s="41">
        <v>4110</v>
      </c>
      <c r="E303" s="351">
        <f>IF('Załącznik Nr 2 - wydatki'!E574&gt;0,'Załącznik Nr 2 - wydatki'!E574,"")</f>
        <v>150365</v>
      </c>
      <c r="F303" s="351">
        <f>IF('Załącznik Nr 2 - wydatki'!F574&gt;0,'Załącznik Nr 2 - wydatki'!F574,"")</f>
        <v>153000</v>
      </c>
      <c r="G303" s="351">
        <f>IF('Załącznik Nr 2 - wydatki'!G574&gt;0,'Załącznik Nr 2 - wydatki'!G574,"")</f>
        <v>153000</v>
      </c>
      <c r="H303" s="351">
        <f>IF('Załącznik Nr 2 - wydatki'!H574&gt;0,'Załącznik Nr 2 - wydatki'!H574,"")</f>
        <v>137000</v>
      </c>
      <c r="I303" s="351">
        <f>IF('Załącznik Nr 2 - wydatki'!I574&gt;0,'Załącznik Nr 2 - wydatki'!I574,"")</f>
      </c>
      <c r="J303" s="351">
        <f>IF('Załącznik Nr 2 - wydatki'!J574&gt;0,'Załącznik Nr 2 - wydatki'!J574,"")</f>
        <v>16000</v>
      </c>
      <c r="K303" s="34">
        <f t="shared" si="51"/>
        <v>1.0175240248728095</v>
      </c>
    </row>
    <row r="304" spans="1:11" s="5" customFormat="1" ht="13.5" customHeight="1">
      <c r="A304" s="44"/>
      <c r="B304" s="58"/>
      <c r="C304" s="51" t="s">
        <v>243</v>
      </c>
      <c r="D304" s="41">
        <v>4120</v>
      </c>
      <c r="E304" s="351">
        <f>IF('Załącznik Nr 2 - wydatki'!E575&gt;0,'Załącznik Nr 2 - wydatki'!E575,"")</f>
        <v>20767</v>
      </c>
      <c r="F304" s="351">
        <f>IF('Załącznik Nr 2 - wydatki'!F575&gt;0,'Załącznik Nr 2 - wydatki'!F575,"")</f>
        <v>22700</v>
      </c>
      <c r="G304" s="351">
        <f>IF('Załącznik Nr 2 - wydatki'!G575&gt;0,'Załącznik Nr 2 - wydatki'!G575,"")</f>
        <v>22700</v>
      </c>
      <c r="H304" s="351">
        <f>IF('Załącznik Nr 2 - wydatki'!H575&gt;0,'Załącznik Nr 2 - wydatki'!H575,"")</f>
        <v>20500</v>
      </c>
      <c r="I304" s="351">
        <f>IF('Załącznik Nr 2 - wydatki'!I575&gt;0,'Załącznik Nr 2 - wydatki'!I575,"")</f>
      </c>
      <c r="J304" s="351">
        <f>IF('Załącznik Nr 2 - wydatki'!J575&gt;0,'Załącznik Nr 2 - wydatki'!J575,"")</f>
        <v>2200</v>
      </c>
      <c r="K304" s="34">
        <f t="shared" si="51"/>
        <v>1.093080367891366</v>
      </c>
    </row>
    <row r="305" spans="1:11" s="5" customFormat="1" ht="12.75">
      <c r="A305" s="44"/>
      <c r="B305" s="58"/>
      <c r="C305" s="51" t="s">
        <v>117</v>
      </c>
      <c r="D305" s="41">
        <v>4210</v>
      </c>
      <c r="E305" s="351">
        <f>IF('Załącznik Nr 2 - wydatki'!E576&gt;0,'Załącznik Nr 2 - wydatki'!E576,"")</f>
        <v>12100</v>
      </c>
      <c r="F305" s="351">
        <f>IF('Załącznik Nr 2 - wydatki'!F576&gt;0,'Załącznik Nr 2 - wydatki'!F576,"")</f>
        <v>12031</v>
      </c>
      <c r="G305" s="351">
        <f>IF('Załącznik Nr 2 - wydatki'!G576&gt;0,'Załącznik Nr 2 - wydatki'!G576,"")</f>
        <v>12031</v>
      </c>
      <c r="H305" s="351">
        <f>IF('Załącznik Nr 2 - wydatki'!H576&gt;0,'Załącznik Nr 2 - wydatki'!H576,"")</f>
        <v>10000</v>
      </c>
      <c r="I305" s="351">
        <f>IF('Załącznik Nr 2 - wydatki'!I576&gt;0,'Załącznik Nr 2 - wydatki'!I576,"")</f>
      </c>
      <c r="J305" s="351">
        <f>IF('Załącznik Nr 2 - wydatki'!J576&gt;0,'Załącznik Nr 2 - wydatki'!J576,"")</f>
        <v>2031</v>
      </c>
      <c r="K305" s="34">
        <f t="shared" si="51"/>
        <v>0.9942975206611571</v>
      </c>
    </row>
    <row r="306" spans="1:11" s="5" customFormat="1" ht="12.75">
      <c r="A306" s="44"/>
      <c r="B306" s="58"/>
      <c r="C306" s="51" t="s">
        <v>83</v>
      </c>
      <c r="D306" s="41">
        <v>4300</v>
      </c>
      <c r="E306" s="351">
        <f>IF('Załącznik Nr 2 - wydatki'!E577&gt;0,'Załącznik Nr 2 - wydatki'!E577,"")</f>
        <v>5000</v>
      </c>
      <c r="F306" s="351">
        <f>IF('Załącznik Nr 2 - wydatki'!F577&gt;0,'Załącznik Nr 2 - wydatki'!F577,"")</f>
      </c>
      <c r="G306" s="351">
        <f>IF('Załącznik Nr 2 - wydatki'!G577&gt;0,'Załącznik Nr 2 - wydatki'!G577,"")</f>
      </c>
      <c r="H306" s="351">
        <f>IF('Załącznik Nr 2 - wydatki'!H577&gt;0,'Załącznik Nr 2 - wydatki'!H577,"")</f>
      </c>
      <c r="I306" s="351">
        <f>IF('Załącznik Nr 2 - wydatki'!I577&gt;0,'Załącznik Nr 2 - wydatki'!I577,"")</f>
      </c>
      <c r="J306" s="351">
        <f>IF('Załącznik Nr 2 - wydatki'!J577&gt;0,'Załącznik Nr 2 - wydatki'!J577,"")</f>
      </c>
      <c r="K306" s="34" t="e">
        <f t="shared" si="51"/>
        <v>#VALUE!</v>
      </c>
    </row>
    <row r="307" spans="1:11" s="5" customFormat="1" ht="12.75">
      <c r="A307" s="44"/>
      <c r="B307" s="58"/>
      <c r="C307" s="51" t="s">
        <v>241</v>
      </c>
      <c r="D307" s="41">
        <v>4440</v>
      </c>
      <c r="E307" s="351">
        <f>IF('Załącznik Nr 2 - wydatki'!E578&gt;0,'Załącznik Nr 2 - wydatki'!E578,"")</f>
        <v>39165</v>
      </c>
      <c r="F307" s="351">
        <f>IF('Załącznik Nr 2 - wydatki'!F578&gt;0,'Załącznik Nr 2 - wydatki'!F578,"")</f>
        <v>42735</v>
      </c>
      <c r="G307" s="351">
        <f>IF('Załącznik Nr 2 - wydatki'!G578&gt;0,'Załącznik Nr 2 - wydatki'!G578,"")</f>
        <v>42735</v>
      </c>
      <c r="H307" s="351">
        <f>IF('Załącznik Nr 2 - wydatki'!H578&gt;0,'Załącznik Nr 2 - wydatki'!H578,"")</f>
        <v>38500</v>
      </c>
      <c r="I307" s="351">
        <f>IF('Załącznik Nr 2 - wydatki'!I578&gt;0,'Załącznik Nr 2 - wydatki'!I578,"")</f>
      </c>
      <c r="J307" s="351">
        <f>IF('Załącznik Nr 2 - wydatki'!J578&gt;0,'Załącznik Nr 2 - wydatki'!J578,"")</f>
        <v>4235</v>
      </c>
      <c r="K307" s="34">
        <f t="shared" si="51"/>
        <v>1.0911528150134049</v>
      </c>
    </row>
    <row r="308" spans="1:11" s="5" customFormat="1" ht="12.75">
      <c r="A308" s="44"/>
      <c r="B308" s="58"/>
      <c r="C308" s="264" t="s">
        <v>34</v>
      </c>
      <c r="D308" s="41">
        <v>4280</v>
      </c>
      <c r="E308" s="351">
        <f>IF('Załącznik Nr 2 - wydatki'!E579&gt;0,'Załącznik Nr 2 - wydatki'!E579,"")</f>
        <v>2224</v>
      </c>
      <c r="F308" s="351">
        <f>IF('Załącznik Nr 2 - wydatki'!F579&gt;0,'Załącznik Nr 2 - wydatki'!F579,"")</f>
        <v>2808</v>
      </c>
      <c r="G308" s="351">
        <f>IF('Załącznik Nr 2 - wydatki'!G579&gt;0,'Załącznik Nr 2 - wydatki'!G579,"")</f>
        <v>2808</v>
      </c>
      <c r="H308" s="351">
        <f>IF('Załącznik Nr 2 - wydatki'!H579&gt;0,'Załącznik Nr 2 - wydatki'!H579,"")</f>
        <v>2184</v>
      </c>
      <c r="I308" s="351">
        <f>IF('Załącznik Nr 2 - wydatki'!I579&gt;0,'Załącznik Nr 2 - wydatki'!I579,"")</f>
      </c>
      <c r="J308" s="351">
        <f>IF('Załącznik Nr 2 - wydatki'!J579&gt;0,'Załącznik Nr 2 - wydatki'!J579,"")</f>
        <v>624</v>
      </c>
      <c r="K308" s="34">
        <f t="shared" si="51"/>
        <v>1.2625899280575539</v>
      </c>
    </row>
    <row r="309" spans="1:11" s="9" customFormat="1" ht="18" customHeight="1">
      <c r="A309" s="79"/>
      <c r="B309" s="60" t="s">
        <v>29</v>
      </c>
      <c r="C309" s="107" t="s">
        <v>90</v>
      </c>
      <c r="D309" s="132"/>
      <c r="E309" s="504">
        <f aca="true" t="shared" si="58" ref="E309:J309">SUM(E310:E313)</f>
        <v>989130</v>
      </c>
      <c r="F309" s="504">
        <f t="shared" si="58"/>
        <v>711770</v>
      </c>
      <c r="G309" s="504">
        <f t="shared" si="58"/>
        <v>711770</v>
      </c>
      <c r="H309" s="504">
        <f t="shared" si="58"/>
        <v>616770</v>
      </c>
      <c r="I309" s="504">
        <f t="shared" si="58"/>
        <v>95000</v>
      </c>
      <c r="J309" s="504">
        <f t="shared" si="58"/>
        <v>0</v>
      </c>
      <c r="K309" s="34">
        <f t="shared" si="51"/>
        <v>0.7195919646558087</v>
      </c>
    </row>
    <row r="310" spans="1:11" s="11" customFormat="1" ht="36.75" customHeight="1">
      <c r="A310" s="44"/>
      <c r="B310" s="58"/>
      <c r="C310" s="97" t="s">
        <v>268</v>
      </c>
      <c r="D310" s="41">
        <v>2630</v>
      </c>
      <c r="E310" s="351">
        <f>IF('Załącznik Nr 2 - wydatki'!E583&gt;0,'Załącznik Nr 2 - wydatki'!E583,"")</f>
        <v>50000</v>
      </c>
      <c r="F310" s="351">
        <f>IF('Załącznik Nr 2 - wydatki'!F583&gt;0,'Załącznik Nr 2 - wydatki'!F583,"")</f>
        <v>50000</v>
      </c>
      <c r="G310" s="351">
        <f>IF('Załącznik Nr 2 - wydatki'!G583&gt;0,'Załącznik Nr 2 - wydatki'!G583,"")</f>
        <v>50000</v>
      </c>
      <c r="H310" s="351">
        <f>IF('Załącznik Nr 2 - wydatki'!H583&gt;0,'Załącznik Nr 2 - wydatki'!H583,"")</f>
      </c>
      <c r="I310" s="351">
        <f>IF('Załącznik Nr 2 - wydatki'!I583&gt;0,'Załącznik Nr 2 - wydatki'!I583,"")</f>
        <v>50000</v>
      </c>
      <c r="J310" s="351">
        <f>IF('Załącznik Nr 2 - wydatki'!J583&gt;0,'Załącznik Nr 2 - wydatki'!J583,"")</f>
      </c>
      <c r="K310" s="34">
        <f aca="true" t="shared" si="59" ref="K310:K373">G310/E310</f>
        <v>1</v>
      </c>
    </row>
    <row r="311" spans="1:11" s="5" customFormat="1" ht="48">
      <c r="A311" s="44"/>
      <c r="B311" s="58"/>
      <c r="C311" s="106" t="s">
        <v>269</v>
      </c>
      <c r="D311" s="44">
        <v>2820</v>
      </c>
      <c r="E311" s="351">
        <f>IF('Załącznik Nr 2 - wydatki'!E584&gt;0,'Załącznik Nr 2 - wydatki'!E584,"")</f>
        <v>30000</v>
      </c>
      <c r="F311" s="351">
        <f>IF('Załącznik Nr 2 - wydatki'!F584&gt;0,'Załącznik Nr 2 - wydatki'!F584,"")</f>
        <v>45000</v>
      </c>
      <c r="G311" s="351">
        <f>IF('Załącznik Nr 2 - wydatki'!G584&gt;0,'Załącznik Nr 2 - wydatki'!G584,"")</f>
        <v>45000</v>
      </c>
      <c r="H311" s="351">
        <f>IF('Załącznik Nr 2 - wydatki'!H584&gt;0,'Załącznik Nr 2 - wydatki'!H584,"")</f>
      </c>
      <c r="I311" s="351">
        <f>IF('Załącznik Nr 2 - wydatki'!I584&gt;0,'Załącznik Nr 2 - wydatki'!I584,"")</f>
        <v>45000</v>
      </c>
      <c r="J311" s="351">
        <f>IF('Załącznik Nr 2 - wydatki'!J584&gt;0,'Załącznik Nr 2 - wydatki'!J584,"")</f>
      </c>
      <c r="K311" s="34">
        <f t="shared" si="59"/>
        <v>1.5</v>
      </c>
    </row>
    <row r="312" spans="1:11" s="5" customFormat="1" ht="12.75">
      <c r="A312" s="44"/>
      <c r="B312" s="58"/>
      <c r="C312" s="322" t="s">
        <v>178</v>
      </c>
      <c r="D312" s="44">
        <v>3110</v>
      </c>
      <c r="E312" s="351">
        <f>IF('Załącznik Nr 2 - wydatki'!E585&gt;0,'Załącznik Nr 2 - wydatki'!E585,"")</f>
        <v>6480</v>
      </c>
      <c r="F312" s="351">
        <f>IF('Załącznik Nr 2 - wydatki'!F585&gt;0,'Załącznik Nr 2 - wydatki'!F585,"")</f>
        <v>28800</v>
      </c>
      <c r="G312" s="351">
        <f>IF('Załącznik Nr 2 - wydatki'!G585&gt;0,'Załącznik Nr 2 - wydatki'!G585,"")</f>
        <v>28800</v>
      </c>
      <c r="H312" s="351">
        <f>IF('Załącznik Nr 2 - wydatki'!H585&gt;0,'Załącznik Nr 2 - wydatki'!H585,"")</f>
        <v>28800</v>
      </c>
      <c r="I312" s="351">
        <f>IF('Załącznik Nr 2 - wydatki'!I585&gt;0,'Załącznik Nr 2 - wydatki'!I585,"")</f>
      </c>
      <c r="J312" s="351">
        <f>IF('Załącznik Nr 2 - wydatki'!J585&gt;0,'Załącznik Nr 2 - wydatki'!J585,"")</f>
      </c>
      <c r="K312" s="34">
        <f t="shared" si="59"/>
        <v>4.444444444444445</v>
      </c>
    </row>
    <row r="313" spans="1:11" s="5" customFormat="1" ht="13.5" thickBot="1">
      <c r="A313" s="44"/>
      <c r="B313" s="58"/>
      <c r="C313" s="56" t="s">
        <v>123</v>
      </c>
      <c r="D313" s="41">
        <v>4300</v>
      </c>
      <c r="E313" s="351">
        <f>IF('Załącznik Nr 2 - wydatki'!E586&gt;0,'Załącznik Nr 2 - wydatki'!E586,"")</f>
        <v>902650</v>
      </c>
      <c r="F313" s="351">
        <f>IF('Załącznik Nr 2 - wydatki'!F586&gt;0,'Załącznik Nr 2 - wydatki'!F586,"")</f>
        <v>587970</v>
      </c>
      <c r="G313" s="351">
        <f>IF('Załącznik Nr 2 - wydatki'!G586&gt;0,'Załącznik Nr 2 - wydatki'!G586,"")</f>
        <v>587970</v>
      </c>
      <c r="H313" s="351">
        <f>IF('Załącznik Nr 2 - wydatki'!H586&gt;0,'Załącznik Nr 2 - wydatki'!H586,"")</f>
        <v>587970</v>
      </c>
      <c r="I313" s="351">
        <f>IF('Załącznik Nr 2 - wydatki'!I586&gt;0,'Załącznik Nr 2 - wydatki'!I586,"")</f>
      </c>
      <c r="J313" s="351">
        <f>IF('Załącznik Nr 2 - wydatki'!J586&gt;0,'Załącznik Nr 2 - wydatki'!J586,"")</f>
      </c>
      <c r="K313" s="34">
        <f t="shared" si="59"/>
        <v>0.6513820417659115</v>
      </c>
    </row>
    <row r="314" spans="1:11" s="13" customFormat="1" ht="21.75" customHeight="1" thickBot="1">
      <c r="A314" s="37">
        <v>854</v>
      </c>
      <c r="B314" s="31"/>
      <c r="C314" s="108" t="s">
        <v>183</v>
      </c>
      <c r="D314" s="37"/>
      <c r="E314" s="325">
        <f aca="true" t="shared" si="60" ref="E314:J314">SUM(E315+E317+E322+E324)</f>
        <v>1879091</v>
      </c>
      <c r="F314" s="325">
        <f t="shared" si="60"/>
        <v>1356821</v>
      </c>
      <c r="G314" s="325">
        <f t="shared" si="60"/>
        <v>1356821</v>
      </c>
      <c r="H314" s="325">
        <f t="shared" si="60"/>
        <v>60400</v>
      </c>
      <c r="I314" s="325">
        <f t="shared" si="60"/>
        <v>1296421</v>
      </c>
      <c r="J314" s="325">
        <f t="shared" si="60"/>
        <v>0</v>
      </c>
      <c r="K314" s="34">
        <f t="shared" si="59"/>
        <v>0.722062422735248</v>
      </c>
    </row>
    <row r="315" spans="1:11" s="9" customFormat="1" ht="18" customHeight="1">
      <c r="A315" s="79"/>
      <c r="B315" s="59">
        <v>85401</v>
      </c>
      <c r="C315" s="109" t="s">
        <v>184</v>
      </c>
      <c r="D315" s="134"/>
      <c r="E315" s="512">
        <f aca="true" t="shared" si="61" ref="E315:J315">SUM(E316)</f>
        <v>1279640</v>
      </c>
      <c r="F315" s="512">
        <f t="shared" si="61"/>
        <v>1296421</v>
      </c>
      <c r="G315" s="512">
        <f t="shared" si="61"/>
        <v>1296421</v>
      </c>
      <c r="H315" s="512">
        <f t="shared" si="61"/>
        <v>0</v>
      </c>
      <c r="I315" s="512">
        <f t="shared" si="61"/>
        <v>1296421</v>
      </c>
      <c r="J315" s="512">
        <f t="shared" si="61"/>
        <v>0</v>
      </c>
      <c r="K315" s="34">
        <f t="shared" si="59"/>
        <v>1.0131138445187708</v>
      </c>
    </row>
    <row r="316" spans="1:11" s="5" customFormat="1" ht="12.75">
      <c r="A316" s="44"/>
      <c r="B316" s="58"/>
      <c r="C316" s="51" t="s">
        <v>66</v>
      </c>
      <c r="D316" s="41">
        <v>2650</v>
      </c>
      <c r="E316" s="351">
        <f>IF('Załącznik Nr 2 - wydatki'!E604&gt;0,'Załącznik Nr 2 - wydatki'!E604,"")</f>
        <v>1279640</v>
      </c>
      <c r="F316" s="351">
        <f>IF('Załącznik Nr 2 - wydatki'!F604&gt;0,'Załącznik Nr 2 - wydatki'!F604,"")</f>
        <v>1296421</v>
      </c>
      <c r="G316" s="351">
        <f>IF('Załącznik Nr 2 - wydatki'!G604&gt;0,'Załącznik Nr 2 - wydatki'!G604,"")</f>
        <v>1296421</v>
      </c>
      <c r="H316" s="351">
        <f>IF('Załącznik Nr 2 - wydatki'!H604&gt;0,'Załącznik Nr 2 - wydatki'!H604,"")</f>
      </c>
      <c r="I316" s="351">
        <f>IF('Załącznik Nr 2 - wydatki'!I604&gt;0,'Załącznik Nr 2 - wydatki'!I604,"")</f>
        <v>1296421</v>
      </c>
      <c r="J316" s="351">
        <f>IF('Załącznik Nr 2 - wydatki'!J604&gt;0,'Załącznik Nr 2 - wydatki'!J604,"")</f>
      </c>
      <c r="K316" s="34">
        <f t="shared" si="59"/>
        <v>1.0131138445187708</v>
      </c>
    </row>
    <row r="317" spans="1:11" s="5" customFormat="1" ht="21" customHeight="1">
      <c r="A317" s="44"/>
      <c r="B317" s="65" t="s">
        <v>397</v>
      </c>
      <c r="C317" s="94" t="s">
        <v>190</v>
      </c>
      <c r="D317" s="40"/>
      <c r="E317" s="512">
        <f aca="true" t="shared" si="62" ref="E317:J317">SUM(E318:E321)</f>
        <v>599451</v>
      </c>
      <c r="F317" s="512">
        <f t="shared" si="62"/>
        <v>60400</v>
      </c>
      <c r="G317" s="512">
        <f t="shared" si="62"/>
        <v>60400</v>
      </c>
      <c r="H317" s="512">
        <f t="shared" si="62"/>
        <v>60400</v>
      </c>
      <c r="I317" s="512">
        <f t="shared" si="62"/>
        <v>0</v>
      </c>
      <c r="J317" s="512">
        <f t="shared" si="62"/>
        <v>0</v>
      </c>
      <c r="K317" s="34">
        <f t="shared" si="59"/>
        <v>0.10075886102450408</v>
      </c>
    </row>
    <row r="318" spans="1:11" s="5" customFormat="1" ht="16.5" customHeight="1">
      <c r="A318" s="44"/>
      <c r="B318" s="175"/>
      <c r="C318" s="278" t="s">
        <v>318</v>
      </c>
      <c r="D318" s="49">
        <v>3248</v>
      </c>
      <c r="E318" s="351"/>
      <c r="F318" s="351"/>
      <c r="G318" s="351"/>
      <c r="H318" s="351"/>
      <c r="I318" s="351">
        <f>IF('Załącznik Nr 2 - wydatki'!I612&gt;0,'Załącznik Nr 2 - wydatki'!I612,"")</f>
      </c>
      <c r="J318" s="351">
        <f>IF('Załącznik Nr 2 - wydatki'!J612&gt;0,'Załącznik Nr 2 - wydatki'!J612,"")</f>
      </c>
      <c r="K318" s="34"/>
    </row>
    <row r="319" spans="1:11" s="5" customFormat="1" ht="12.75">
      <c r="A319" s="44"/>
      <c r="B319" s="61"/>
      <c r="C319" s="51" t="s">
        <v>191</v>
      </c>
      <c r="D319" s="41">
        <v>3240</v>
      </c>
      <c r="E319" s="351">
        <f>IF('Załącznik Nr 2 - wydatki'!E613&gt;0,'Załącznik Nr 2 - wydatki'!E613,"")</f>
        <v>599451</v>
      </c>
      <c r="F319" s="351">
        <f>IF('Załącznik Nr 2 - wydatki'!F613&gt;0,'Załącznik Nr 2 - wydatki'!F613,"")</f>
        <v>60400</v>
      </c>
      <c r="G319" s="351">
        <f>IF('Załącznik Nr 2 - wydatki'!G613&gt;0,'Załącznik Nr 2 - wydatki'!G613,"")</f>
        <v>60400</v>
      </c>
      <c r="H319" s="351">
        <f>IF('Załącznik Nr 2 - wydatki'!H613&gt;0,'Załącznik Nr 2 - wydatki'!H613,"")</f>
        <v>60400</v>
      </c>
      <c r="I319" s="351">
        <f>IF('Załącznik Nr 2 - wydatki'!I613&gt;0,'Załącznik Nr 2 - wydatki'!I613,"")</f>
      </c>
      <c r="J319" s="351">
        <f>IF('Załącznik Nr 2 - wydatki'!J613&gt;0,'Załącznik Nr 2 - wydatki'!J613,"")</f>
      </c>
      <c r="K319" s="34">
        <f t="shared" si="59"/>
        <v>0.10075886102450408</v>
      </c>
    </row>
    <row r="320" spans="1:11" s="5" customFormat="1" ht="12.75">
      <c r="A320" s="44"/>
      <c r="B320" s="58"/>
      <c r="C320" s="278" t="s">
        <v>316</v>
      </c>
      <c r="D320" s="41">
        <v>3249</v>
      </c>
      <c r="E320" s="351"/>
      <c r="F320" s="351"/>
      <c r="G320" s="351"/>
      <c r="H320" s="351"/>
      <c r="I320" s="351">
        <f>IF('Załącznik Nr 2 - wydatki'!I614&gt;0,'Załącznik Nr 2 - wydatki'!I614,"")</f>
      </c>
      <c r="J320" s="351">
        <f>IF('Załącznik Nr 2 - wydatki'!J614&gt;0,'Załącznik Nr 2 - wydatki'!J614,"")</f>
      </c>
      <c r="K320" s="34"/>
    </row>
    <row r="321" spans="1:11" s="5" customFormat="1" ht="12.75">
      <c r="A321" s="44"/>
      <c r="B321" s="58"/>
      <c r="C321" s="264" t="s">
        <v>315</v>
      </c>
      <c r="D321" s="41">
        <v>4218</v>
      </c>
      <c r="E321" s="351"/>
      <c r="F321" s="351">
        <f>IF('Załącznik Nr 2 - wydatki'!F619&gt;0,'Załącznik Nr 2 - wydatki'!F619,"")</f>
      </c>
      <c r="G321" s="351">
        <f>IF('Załącznik Nr 2 - wydatki'!G619&gt;0,'Załącznik Nr 2 - wydatki'!G619,"")</f>
      </c>
      <c r="H321" s="351">
        <f>IF('Załącznik Nr 2 - wydatki'!H619&gt;0,'Załącznik Nr 2 - wydatki'!H619,"")</f>
      </c>
      <c r="I321" s="351">
        <f>IF('Załącznik Nr 2 - wydatki'!I619&gt;0,'Załącznik Nr 2 - wydatki'!I619,"")</f>
      </c>
      <c r="J321" s="351">
        <f>IF('Załącznik Nr 2 - wydatki'!J619&gt;0,'Załącznik Nr 2 - wydatki'!J619,"")</f>
      </c>
      <c r="K321" s="34" t="e">
        <f t="shared" si="59"/>
        <v>#VALUE!</v>
      </c>
    </row>
    <row r="322" spans="1:11" s="13" customFormat="1" ht="18" customHeight="1">
      <c r="A322" s="91"/>
      <c r="B322" s="59" t="s">
        <v>233</v>
      </c>
      <c r="C322" s="107" t="s">
        <v>234</v>
      </c>
      <c r="D322" s="132"/>
      <c r="E322" s="504">
        <f aca="true" t="shared" si="63" ref="E322:J322">SUM(E323)</f>
        <v>0</v>
      </c>
      <c r="F322" s="504">
        <f t="shared" si="63"/>
        <v>0</v>
      </c>
      <c r="G322" s="504">
        <f t="shared" si="63"/>
        <v>0</v>
      </c>
      <c r="H322" s="504">
        <f t="shared" si="63"/>
        <v>0</v>
      </c>
      <c r="I322" s="504">
        <f t="shared" si="63"/>
        <v>0</v>
      </c>
      <c r="J322" s="504">
        <f t="shared" si="63"/>
        <v>0</v>
      </c>
      <c r="K322" s="34"/>
    </row>
    <row r="323" spans="1:11" s="5" customFormat="1" ht="12.75">
      <c r="A323" s="44"/>
      <c r="B323" s="58"/>
      <c r="C323" s="51" t="s">
        <v>83</v>
      </c>
      <c r="D323" s="272">
        <v>4300</v>
      </c>
      <c r="E323" s="351"/>
      <c r="F323" s="351"/>
      <c r="G323" s="351"/>
      <c r="H323" s="351"/>
      <c r="I323" s="351"/>
      <c r="J323" s="351"/>
      <c r="K323" s="34"/>
    </row>
    <row r="324" spans="1:11" s="9" customFormat="1" ht="18" customHeight="1">
      <c r="A324" s="79"/>
      <c r="B324" s="60" t="s">
        <v>187</v>
      </c>
      <c r="C324" s="107" t="s">
        <v>189</v>
      </c>
      <c r="D324" s="132" t="s">
        <v>185</v>
      </c>
      <c r="E324" s="511">
        <f aca="true" t="shared" si="64" ref="E324:J324">SUM(E325)</f>
        <v>0</v>
      </c>
      <c r="F324" s="504">
        <f t="shared" si="64"/>
        <v>0</v>
      </c>
      <c r="G324" s="504">
        <f t="shared" si="64"/>
        <v>0</v>
      </c>
      <c r="H324" s="504">
        <f t="shared" si="64"/>
        <v>0</v>
      </c>
      <c r="I324" s="504">
        <f t="shared" si="64"/>
        <v>0</v>
      </c>
      <c r="J324" s="504">
        <f t="shared" si="64"/>
        <v>0</v>
      </c>
      <c r="K324" s="34"/>
    </row>
    <row r="325" spans="1:11" s="5" customFormat="1" ht="13.5" thickBot="1">
      <c r="A325" s="44"/>
      <c r="B325" s="58"/>
      <c r="C325" s="51" t="s">
        <v>389</v>
      </c>
      <c r="D325" s="41">
        <v>4440</v>
      </c>
      <c r="E325" s="351"/>
      <c r="F325" s="351"/>
      <c r="G325" s="351"/>
      <c r="H325" s="351"/>
      <c r="I325" s="351"/>
      <c r="J325" s="351"/>
      <c r="K325" s="34"/>
    </row>
    <row r="326" spans="1:11" s="13" customFormat="1" ht="21" customHeight="1" thickBot="1">
      <c r="A326" s="37">
        <v>900</v>
      </c>
      <c r="B326" s="31"/>
      <c r="C326" s="108" t="s">
        <v>192</v>
      </c>
      <c r="D326" s="37"/>
      <c r="E326" s="325">
        <f aca="true" t="shared" si="65" ref="E326:J326">SUM(E327+E331+E334+E339+E343+E345+E350+E352)</f>
        <v>20039250</v>
      </c>
      <c r="F326" s="325">
        <f t="shared" si="65"/>
        <v>4956280</v>
      </c>
      <c r="G326" s="325">
        <f t="shared" si="65"/>
        <v>4644880</v>
      </c>
      <c r="H326" s="325">
        <f t="shared" si="65"/>
        <v>4644880</v>
      </c>
      <c r="I326" s="325">
        <f t="shared" si="65"/>
        <v>0</v>
      </c>
      <c r="J326" s="325">
        <f t="shared" si="65"/>
        <v>0</v>
      </c>
      <c r="K326" s="34">
        <f t="shared" si="59"/>
        <v>0.23178911386404183</v>
      </c>
    </row>
    <row r="327" spans="1:11" s="9" customFormat="1" ht="18" customHeight="1">
      <c r="A327" s="79"/>
      <c r="B327" s="59">
        <v>90001</v>
      </c>
      <c r="C327" s="109" t="s">
        <v>193</v>
      </c>
      <c r="D327" s="134"/>
      <c r="E327" s="512">
        <f aca="true" t="shared" si="66" ref="E327:J327">SUM(E328:E330)</f>
        <v>16660000</v>
      </c>
      <c r="F327" s="512">
        <f t="shared" si="66"/>
        <v>1000000</v>
      </c>
      <c r="G327" s="512">
        <f t="shared" si="66"/>
        <v>1000000</v>
      </c>
      <c r="H327" s="512">
        <f t="shared" si="66"/>
        <v>1000000</v>
      </c>
      <c r="I327" s="512">
        <f t="shared" si="66"/>
        <v>0</v>
      </c>
      <c r="J327" s="512">
        <f t="shared" si="66"/>
        <v>0</v>
      </c>
      <c r="K327" s="34">
        <f t="shared" si="59"/>
        <v>0.060024009603841535</v>
      </c>
    </row>
    <row r="328" spans="1:11" s="5" customFormat="1" ht="12.75">
      <c r="A328" s="44"/>
      <c r="B328" s="58"/>
      <c r="C328" s="249" t="s">
        <v>470</v>
      </c>
      <c r="D328" s="206">
        <v>6050</v>
      </c>
      <c r="E328" s="351">
        <f>IF('Załącznik Nr 2 - wydatki'!E629&gt;0,'Załącznik Nr 2 - wydatki'!E629,"")</f>
      </c>
      <c r="F328" s="351">
        <f>IF('Załącznik Nr 2 - wydatki'!F629&gt;0,'Załącznik Nr 2 - wydatki'!F629,"")</f>
        <v>1000000</v>
      </c>
      <c r="G328" s="351">
        <f>IF('Załącznik Nr 2 - wydatki'!G629&gt;0,'Załącznik Nr 2 - wydatki'!G629,"")</f>
        <v>1000000</v>
      </c>
      <c r="H328" s="351">
        <f>IF('Załącznik Nr 2 - wydatki'!H629&gt;0,'Załącznik Nr 2 - wydatki'!H629,"")</f>
        <v>1000000</v>
      </c>
      <c r="I328" s="351">
        <f>IF('Załącznik Nr 2 - wydatki'!I629&gt;0,'Załącznik Nr 2 - wydatki'!I629,"")</f>
      </c>
      <c r="J328" s="351">
        <f>IF('Załącznik Nr 2 - wydatki'!J629&gt;0,'Załącznik Nr 2 - wydatki'!J629,"")</f>
      </c>
      <c r="K328" s="34"/>
    </row>
    <row r="329" spans="1:11" s="5" customFormat="1" ht="36">
      <c r="A329" s="44"/>
      <c r="B329" s="58"/>
      <c r="C329" s="97" t="s">
        <v>401</v>
      </c>
      <c r="D329" s="41">
        <v>6051</v>
      </c>
      <c r="E329" s="351">
        <f>IF('Załącznik Nr 2 - wydatki'!E630&gt;0,'Załącznik Nr 2 - wydatki'!E630,"")</f>
        <v>11860000</v>
      </c>
      <c r="F329" s="351">
        <f>IF('Załącznik Nr 2 - wydatki'!F630&gt;0,'Załącznik Nr 2 - wydatki'!F630,"")</f>
      </c>
      <c r="G329" s="351">
        <f>IF('Załącznik Nr 2 - wydatki'!G630&gt;0,'Załącznik Nr 2 - wydatki'!G630,"")</f>
      </c>
      <c r="H329" s="351">
        <f>IF('Załącznik Nr 2 - wydatki'!H630&gt;0,'Załącznik Nr 2 - wydatki'!H630,"")</f>
      </c>
      <c r="I329" s="351">
        <f>IF('Załącznik Nr 2 - wydatki'!I630&gt;0,'Załącznik Nr 2 - wydatki'!I630,"")</f>
      </c>
      <c r="J329" s="351">
        <f>IF('Załącznik Nr 2 - wydatki'!J630&gt;0,'Załącznik Nr 2 - wydatki'!J630,"")</f>
      </c>
      <c r="K329" s="34"/>
    </row>
    <row r="330" spans="1:11" s="5" customFormat="1" ht="24">
      <c r="A330" s="44"/>
      <c r="B330" s="58"/>
      <c r="C330" s="97" t="s">
        <v>398</v>
      </c>
      <c r="D330" s="41">
        <v>6052</v>
      </c>
      <c r="E330" s="351">
        <f>IF('Załącznik Nr 2 - wydatki'!E631&gt;0,'Załącznik Nr 2 - wydatki'!E631,"")</f>
        <v>4800000</v>
      </c>
      <c r="F330" s="351">
        <f>IF('Załącznik Nr 2 - wydatki'!F631&gt;0,'Załącznik Nr 2 - wydatki'!F631,"")</f>
      </c>
      <c r="G330" s="351">
        <f>IF('Załącznik Nr 2 - wydatki'!G631&gt;0,'Załącznik Nr 2 - wydatki'!G631,"")</f>
      </c>
      <c r="H330" s="351">
        <f>IF('Załącznik Nr 2 - wydatki'!H631&gt;0,'Załącznik Nr 2 - wydatki'!H631,"")</f>
      </c>
      <c r="I330" s="351">
        <f>IF('Załącznik Nr 2 - wydatki'!I631&gt;0,'Załącznik Nr 2 - wydatki'!I631,"")</f>
      </c>
      <c r="J330" s="351">
        <f>IF('Załącznik Nr 2 - wydatki'!J631&gt;0,'Załącznik Nr 2 - wydatki'!J631,"")</f>
      </c>
      <c r="K330" s="34"/>
    </row>
    <row r="331" spans="1:11" s="5" customFormat="1" ht="32.25" customHeight="1">
      <c r="A331" s="44"/>
      <c r="B331" s="60">
        <v>90002</v>
      </c>
      <c r="C331" s="124" t="s">
        <v>194</v>
      </c>
      <c r="D331" s="132"/>
      <c r="E331" s="511">
        <f aca="true" t="shared" si="67" ref="E331:J331">SUM(E332:E333)</f>
        <v>360670</v>
      </c>
      <c r="F331" s="511">
        <f t="shared" si="67"/>
        <v>371660</v>
      </c>
      <c r="G331" s="511">
        <f t="shared" si="67"/>
        <v>367560</v>
      </c>
      <c r="H331" s="511">
        <f t="shared" si="67"/>
        <v>367560</v>
      </c>
      <c r="I331" s="511">
        <f t="shared" si="67"/>
        <v>0</v>
      </c>
      <c r="J331" s="511">
        <f t="shared" si="67"/>
        <v>0</v>
      </c>
      <c r="K331" s="34">
        <f t="shared" si="59"/>
        <v>1.0191033354590069</v>
      </c>
    </row>
    <row r="332" spans="1:11" s="5" customFormat="1" ht="18" customHeight="1">
      <c r="A332" s="44"/>
      <c r="B332" s="176"/>
      <c r="C332" s="52" t="s">
        <v>83</v>
      </c>
      <c r="D332" s="206">
        <v>4300</v>
      </c>
      <c r="E332" s="351">
        <f>IF('Załącznik Nr 2 - wydatki'!E633&gt;0,'Załącznik Nr 2 - wydatki'!E633,"")</f>
        <v>344910</v>
      </c>
      <c r="F332" s="351">
        <f>IF('Załącznik Nr 2 - wydatki'!F633&gt;0,'Załącznik Nr 2 - wydatki'!F633,"")</f>
        <v>355600</v>
      </c>
      <c r="G332" s="351">
        <f>IF('Załącznik Nr 2 - wydatki'!G633&gt;0,'Załącznik Nr 2 - wydatki'!G633,"")</f>
        <v>351500</v>
      </c>
      <c r="H332" s="351">
        <f>IF('Załącznik Nr 2 - wydatki'!H633&gt;0,'Załącznik Nr 2 - wydatki'!H633,"")</f>
        <v>351500</v>
      </c>
      <c r="I332" s="351">
        <f>IF('Załącznik Nr 2 - wydatki'!I633&gt;0,'Załącznik Nr 2 - wydatki'!I633,"")</f>
      </c>
      <c r="J332" s="351">
        <f>IF('Załącznik Nr 2 - wydatki'!J633&gt;0,'Załącznik Nr 2 - wydatki'!J633,"")</f>
      </c>
      <c r="K332" s="34">
        <f t="shared" si="59"/>
        <v>1.0191064335623785</v>
      </c>
    </row>
    <row r="333" spans="1:11" s="5" customFormat="1" ht="16.5" customHeight="1">
      <c r="A333" s="44"/>
      <c r="B333" s="58"/>
      <c r="C333" s="255" t="s">
        <v>87</v>
      </c>
      <c r="D333" s="41">
        <v>4480</v>
      </c>
      <c r="E333" s="351">
        <f>IF('Załącznik Nr 2 - wydatki'!E634&gt;0,'Załącznik Nr 2 - wydatki'!E634,"")</f>
        <v>15760</v>
      </c>
      <c r="F333" s="351">
        <f>IF('Załącznik Nr 2 - wydatki'!F634&gt;0,'Załącznik Nr 2 - wydatki'!F634,"")</f>
        <v>16060</v>
      </c>
      <c r="G333" s="351">
        <f>IF('Załącznik Nr 2 - wydatki'!G634&gt;0,'Załącznik Nr 2 - wydatki'!G634,"")</f>
        <v>16060</v>
      </c>
      <c r="H333" s="351">
        <f>IF('Załącznik Nr 2 - wydatki'!H634&gt;0,'Załącznik Nr 2 - wydatki'!H634,"")</f>
        <v>16060</v>
      </c>
      <c r="I333" s="351">
        <f>IF('Załącznik Nr 2 - wydatki'!I634&gt;0,'Załącznik Nr 2 - wydatki'!I634,"")</f>
      </c>
      <c r="J333" s="351">
        <f>IF('Załącznik Nr 2 - wydatki'!J634&gt;0,'Załącznik Nr 2 - wydatki'!J634,"")</f>
      </c>
      <c r="K333" s="34">
        <f t="shared" si="59"/>
        <v>1.0190355329949239</v>
      </c>
    </row>
    <row r="334" spans="1:11" s="9" customFormat="1" ht="18" customHeight="1">
      <c r="A334" s="92"/>
      <c r="B334" s="60">
        <v>90003</v>
      </c>
      <c r="C334" s="107" t="s">
        <v>195</v>
      </c>
      <c r="D334" s="132"/>
      <c r="E334" s="504">
        <f>SUM(E335:E338)-E335</f>
        <v>364400</v>
      </c>
      <c r="F334" s="504">
        <f>SUM(F335:F338)-F335</f>
        <v>378400</v>
      </c>
      <c r="G334" s="504">
        <f>SUM(G335:G338)-G335</f>
        <v>369100</v>
      </c>
      <c r="H334" s="504">
        <f>SUM(H335:H338)-H335</f>
        <v>369100</v>
      </c>
      <c r="I334" s="504">
        <f>SUM(I336:I338)</f>
        <v>0</v>
      </c>
      <c r="J334" s="504">
        <f>SUM(J336:J338)</f>
        <v>0</v>
      </c>
      <c r="K334" s="34">
        <f t="shared" si="59"/>
        <v>1.0128979143798025</v>
      </c>
    </row>
    <row r="335" spans="1:11" s="11" customFormat="1" ht="12.75">
      <c r="A335" s="44"/>
      <c r="B335" s="58"/>
      <c r="C335" s="51" t="s">
        <v>99</v>
      </c>
      <c r="D335" s="232">
        <v>4300</v>
      </c>
      <c r="E335" s="516">
        <f>IF('Załącznik Nr 2 - wydatki'!E636&gt;0,'Załącznik Nr 2 - wydatki'!E636,"")</f>
        <v>609600</v>
      </c>
      <c r="F335" s="516">
        <f>IF('Załącznik Nr 2 - wydatki'!F636&gt;0,'Załącznik Nr 2 - wydatki'!F636,"")</f>
        <v>640000</v>
      </c>
      <c r="G335" s="516">
        <f>IF('Załącznik Nr 2 - wydatki'!G636&gt;0,'Załącznik Nr 2 - wydatki'!G636,"")</f>
        <v>621200</v>
      </c>
      <c r="H335" s="516">
        <f>IF('Załącznik Nr 2 - wydatki'!H636&gt;0,'Załącznik Nr 2 - wydatki'!H636,"")</f>
        <v>621200</v>
      </c>
      <c r="I335" s="516">
        <f>IF('Załącznik Nr 2 - wydatki'!I636&gt;0,'Załącznik Nr 2 - wydatki'!I636,"")</f>
      </c>
      <c r="J335" s="516">
        <f>IF('Załącznik Nr 2 - wydatki'!J636&gt;0,'Załącznik Nr 2 - wydatki'!J636,"")</f>
      </c>
      <c r="K335" s="34">
        <f t="shared" si="59"/>
        <v>1.019028871391076</v>
      </c>
    </row>
    <row r="336" spans="1:11" s="5" customFormat="1" ht="12.75">
      <c r="A336" s="44"/>
      <c r="B336" s="58"/>
      <c r="C336" s="111" t="s">
        <v>197</v>
      </c>
      <c r="D336" s="44"/>
      <c r="E336" s="351">
        <f>IF('Załącznik Nr 2 - wydatki'!E638&gt;0,'Załącznik Nr 2 - wydatki'!E638,"")</f>
        <v>354000</v>
      </c>
      <c r="F336" s="351">
        <f>IF('Załącznik Nr 2 - wydatki'!F638&gt;0,'Załącznik Nr 2 - wydatki'!F638,"")</f>
        <v>370000</v>
      </c>
      <c r="G336" s="351">
        <f>IF('Załącznik Nr 2 - wydatki'!G638&gt;0,'Załącznik Nr 2 - wydatki'!G638,"")</f>
        <v>360700</v>
      </c>
      <c r="H336" s="351">
        <f>IF('Załącznik Nr 2 - wydatki'!H638&gt;0,'Załącznik Nr 2 - wydatki'!H638,"")</f>
        <v>360700</v>
      </c>
      <c r="I336" s="351">
        <f>IF('Załącznik Nr 2 - wydatki'!I638&gt;0,'Załącznik Nr 2 - wydatki'!I638,"")</f>
      </c>
      <c r="J336" s="351">
        <f>IF('Załącznik Nr 2 - wydatki'!J638&gt;0,'Załącznik Nr 2 - wydatki'!J638,"")</f>
      </c>
      <c r="K336" s="34">
        <f t="shared" si="59"/>
        <v>1.0189265536723164</v>
      </c>
    </row>
    <row r="337" spans="1:11" s="5" customFormat="1" ht="12.75">
      <c r="A337" s="44"/>
      <c r="B337" s="58"/>
      <c r="C337" s="264" t="s">
        <v>298</v>
      </c>
      <c r="D337" s="41">
        <v>4170</v>
      </c>
      <c r="E337" s="351">
        <f>IF('Załącznik Nr 2 - wydatki'!E639&gt;0,'Załącznik Nr 2 - wydatki'!E639,"")</f>
        <v>8400</v>
      </c>
      <c r="F337" s="351">
        <f>IF('Załącznik Nr 2 - wydatki'!F639&gt;0,'Załącznik Nr 2 - wydatki'!F639,"")</f>
        <v>8400</v>
      </c>
      <c r="G337" s="351">
        <f>IF('Załącznik Nr 2 - wydatki'!G639&gt;0,'Załącznik Nr 2 - wydatki'!G639,"")</f>
        <v>8400</v>
      </c>
      <c r="H337" s="351">
        <f>IF('Załącznik Nr 2 - wydatki'!H639&gt;0,'Załącznik Nr 2 - wydatki'!H639,"")</f>
        <v>8400</v>
      </c>
      <c r="I337" s="351">
        <f>IF('Załącznik Nr 2 - wydatki'!I639&gt;0,'Załącznik Nr 2 - wydatki'!I639,"")</f>
      </c>
      <c r="J337" s="351">
        <f>IF('Załącznik Nr 2 - wydatki'!J639&gt;0,'Załącznik Nr 2 - wydatki'!J639,"")</f>
      </c>
      <c r="K337" s="34">
        <f t="shared" si="59"/>
        <v>1</v>
      </c>
    </row>
    <row r="338" spans="1:11" s="5" customFormat="1" ht="12.75">
      <c r="A338" s="44"/>
      <c r="B338" s="58"/>
      <c r="C338" s="51" t="s">
        <v>80</v>
      </c>
      <c r="D338" s="145">
        <v>4210</v>
      </c>
      <c r="E338" s="351">
        <f>IF('Załącznik Nr 2 - wydatki'!E640&gt;0,'Załącznik Nr 2 - wydatki'!E640,"")</f>
        <v>2000</v>
      </c>
      <c r="F338" s="351">
        <f>IF('Załącznik Nr 2 - wydatki'!F640&gt;0,'Załącznik Nr 2 - wydatki'!F640,"")</f>
      </c>
      <c r="G338" s="351">
        <f>IF('Załącznik Nr 2 - wydatki'!G640&gt;0,'Załącznik Nr 2 - wydatki'!G640,"")</f>
      </c>
      <c r="H338" s="351">
        <f>IF('Załącznik Nr 2 - wydatki'!H640&gt;0,'Załącznik Nr 2 - wydatki'!H640,"")</f>
      </c>
      <c r="I338" s="351">
        <f>IF('Załącznik Nr 2 - wydatki'!I640&gt;0,'Załącznik Nr 2 - wydatki'!I640,"")</f>
      </c>
      <c r="J338" s="351">
        <f>IF('Załącznik Nr 2 - wydatki'!J640&gt;0,'Załącznik Nr 2 - wydatki'!J640,"")</f>
      </c>
      <c r="K338" s="34"/>
    </row>
    <row r="339" spans="1:11" s="9" customFormat="1" ht="18" customHeight="1">
      <c r="A339" s="79"/>
      <c r="B339" s="60">
        <v>90004</v>
      </c>
      <c r="C339" s="107" t="s">
        <v>198</v>
      </c>
      <c r="D339" s="132"/>
      <c r="E339" s="504">
        <f>SUM(E340)</f>
        <v>196000</v>
      </c>
      <c r="F339" s="504">
        <f>SUM(F340)</f>
        <v>500000</v>
      </c>
      <c r="G339" s="504">
        <f>SUM(G340)</f>
        <v>242000</v>
      </c>
      <c r="H339" s="504">
        <f>SUM(H340)</f>
        <v>242000</v>
      </c>
      <c r="I339" s="504">
        <f>SUM(I341:I342)</f>
        <v>0</v>
      </c>
      <c r="J339" s="504">
        <f>SUM(J341:J342)</f>
        <v>0</v>
      </c>
      <c r="K339" s="34">
        <f t="shared" si="59"/>
        <v>1.2346938775510203</v>
      </c>
    </row>
    <row r="340" spans="1:11" s="5" customFormat="1" ht="12.75">
      <c r="A340" s="44"/>
      <c r="B340" s="58"/>
      <c r="C340" s="51" t="s">
        <v>83</v>
      </c>
      <c r="D340" s="42">
        <v>4300</v>
      </c>
      <c r="E340" s="510">
        <f aca="true" t="shared" si="68" ref="E340:J340">SUM(E341:E342)</f>
        <v>196000</v>
      </c>
      <c r="F340" s="510">
        <f t="shared" si="68"/>
        <v>500000</v>
      </c>
      <c r="G340" s="510">
        <f t="shared" si="68"/>
        <v>242000</v>
      </c>
      <c r="H340" s="510">
        <f t="shared" si="68"/>
        <v>242000</v>
      </c>
      <c r="I340" s="510">
        <f t="shared" si="68"/>
        <v>0</v>
      </c>
      <c r="J340" s="510">
        <f t="shared" si="68"/>
        <v>0</v>
      </c>
      <c r="K340" s="34">
        <f t="shared" si="59"/>
        <v>1.2346938775510203</v>
      </c>
    </row>
    <row r="341" spans="1:11" s="5" customFormat="1" ht="12.75">
      <c r="A341" s="44"/>
      <c r="B341" s="58"/>
      <c r="C341" s="112" t="s">
        <v>427</v>
      </c>
      <c r="D341" s="44"/>
      <c r="E341" s="351">
        <f>IF('Załącznik Nr 2 - wydatki'!E644&gt;0,'Załącznik Nr 2 - wydatki'!E644,"")</f>
        <v>90000</v>
      </c>
      <c r="F341" s="351">
        <f>IF('Załącznik Nr 2 - wydatki'!F644&gt;0,'Załącznik Nr 2 - wydatki'!F644,"")</f>
      </c>
      <c r="G341" s="351">
        <f>IF('Załącznik Nr 2 - wydatki'!G644&gt;0,'Załącznik Nr 2 - wydatki'!G644,"")</f>
      </c>
      <c r="H341" s="351">
        <f>IF('Załącznik Nr 2 - wydatki'!H644&gt;0,'Załącznik Nr 2 - wydatki'!H644,"")</f>
      </c>
      <c r="I341" s="351">
        <f>IF('Załącznik Nr 2 - wydatki'!I644&gt;0,'Załącznik Nr 2 - wydatki'!I644,"")</f>
      </c>
      <c r="J341" s="351">
        <f>IF('Załącznik Nr 2 - wydatki'!J644&gt;0,'Załącznik Nr 2 - wydatki'!J644,"")</f>
      </c>
      <c r="K341" s="34"/>
    </row>
    <row r="342" spans="1:11" s="5" customFormat="1" ht="12.75">
      <c r="A342" s="44"/>
      <c r="B342" s="58"/>
      <c r="C342" s="111" t="s">
        <v>200</v>
      </c>
      <c r="D342" s="44"/>
      <c r="E342" s="351">
        <f>IF('Załącznik Nr 2 - wydatki'!E645&gt;0,'Załącznik Nr 2 - wydatki'!E645,"")</f>
        <v>106000</v>
      </c>
      <c r="F342" s="351">
        <f>IF('Załącznik Nr 2 - wydatki'!F645&gt;0,'Załącznik Nr 2 - wydatki'!F645,"")</f>
        <v>500000</v>
      </c>
      <c r="G342" s="351">
        <f>IF('Załącznik Nr 2 - wydatki'!G645&gt;0,'Załącznik Nr 2 - wydatki'!G645,"")</f>
        <v>242000</v>
      </c>
      <c r="H342" s="351">
        <f>IF('Załącznik Nr 2 - wydatki'!H645&gt;0,'Załącznik Nr 2 - wydatki'!H645,"")</f>
        <v>242000</v>
      </c>
      <c r="I342" s="351">
        <f>IF('Załącznik Nr 2 - wydatki'!I645&gt;0,'Załącznik Nr 2 - wydatki'!I645,"")</f>
      </c>
      <c r="J342" s="351">
        <f>IF('Załącznik Nr 2 - wydatki'!J645&gt;0,'Załącznik Nr 2 - wydatki'!J645,"")</f>
      </c>
      <c r="K342" s="34">
        <f t="shared" si="59"/>
        <v>2.2830188679245285</v>
      </c>
    </row>
    <row r="343" spans="1:11" s="9" customFormat="1" ht="18" customHeight="1">
      <c r="A343" s="79"/>
      <c r="B343" s="60">
        <v>90013</v>
      </c>
      <c r="C343" s="107" t="s">
        <v>274</v>
      </c>
      <c r="D343" s="132"/>
      <c r="E343" s="504">
        <f aca="true" t="shared" si="69" ref="E343:J343">SUM(E344)</f>
        <v>113000</v>
      </c>
      <c r="F343" s="504">
        <f t="shared" si="69"/>
        <v>122000</v>
      </c>
      <c r="G343" s="504">
        <f t="shared" si="69"/>
        <v>122000</v>
      </c>
      <c r="H343" s="504">
        <f t="shared" si="69"/>
        <v>122000</v>
      </c>
      <c r="I343" s="504">
        <f t="shared" si="69"/>
        <v>0</v>
      </c>
      <c r="J343" s="504">
        <f t="shared" si="69"/>
        <v>0</v>
      </c>
      <c r="K343" s="34">
        <f t="shared" si="59"/>
        <v>1.079646017699115</v>
      </c>
    </row>
    <row r="344" spans="1:11" s="5" customFormat="1" ht="12.75">
      <c r="A344" s="44"/>
      <c r="B344" s="58"/>
      <c r="C344" s="51" t="s">
        <v>83</v>
      </c>
      <c r="D344" s="41">
        <v>4300</v>
      </c>
      <c r="E344" s="351">
        <f>IF('Załącznik Nr 2 - wydatki'!E647&gt;0,'Załącznik Nr 2 - wydatki'!E647,"")</f>
        <v>113000</v>
      </c>
      <c r="F344" s="351">
        <f>IF('Załącznik Nr 2 - wydatki'!F647&gt;0,'Załącznik Nr 2 - wydatki'!F647,"")</f>
        <v>122000</v>
      </c>
      <c r="G344" s="351">
        <f>IF('Załącznik Nr 2 - wydatki'!G647&gt;0,'Załącznik Nr 2 - wydatki'!G647,"")</f>
        <v>122000</v>
      </c>
      <c r="H344" s="351">
        <f>IF('Załącznik Nr 2 - wydatki'!H647&gt;0,'Załącznik Nr 2 - wydatki'!H647,"")</f>
        <v>122000</v>
      </c>
      <c r="I344" s="351">
        <f>IF('Załącznik Nr 2 - wydatki'!I647&gt;0,'Załącznik Nr 2 - wydatki'!I647,"")</f>
      </c>
      <c r="J344" s="351">
        <f>IF('Załącznik Nr 2 - wydatki'!J647&gt;0,'Załącznik Nr 2 - wydatki'!J647,"")</f>
      </c>
      <c r="K344" s="34">
        <f t="shared" si="59"/>
        <v>1.079646017699115</v>
      </c>
    </row>
    <row r="345" spans="1:11" s="9" customFormat="1" ht="20.25" customHeight="1">
      <c r="A345" s="79"/>
      <c r="B345" s="59">
        <v>90015</v>
      </c>
      <c r="C345" s="109" t="s">
        <v>201</v>
      </c>
      <c r="D345" s="134"/>
      <c r="E345" s="512">
        <f aca="true" t="shared" si="70" ref="E345:J345">SUM(E346:E349)</f>
        <v>1906000</v>
      </c>
      <c r="F345" s="512">
        <f t="shared" si="70"/>
        <v>2140000</v>
      </c>
      <c r="G345" s="512">
        <f t="shared" si="70"/>
        <v>2100000</v>
      </c>
      <c r="H345" s="512">
        <f t="shared" si="70"/>
        <v>2100000</v>
      </c>
      <c r="I345" s="512">
        <f t="shared" si="70"/>
        <v>0</v>
      </c>
      <c r="J345" s="512">
        <f t="shared" si="70"/>
        <v>0</v>
      </c>
      <c r="K345" s="34">
        <f t="shared" si="59"/>
        <v>1.1017838405036726</v>
      </c>
    </row>
    <row r="346" spans="1:11" s="5" customFormat="1" ht="13.5" customHeight="1">
      <c r="A346" s="44"/>
      <c r="B346" s="58"/>
      <c r="C346" s="264" t="s">
        <v>82</v>
      </c>
      <c r="D346" s="41">
        <v>4270</v>
      </c>
      <c r="E346" s="351">
        <f>IF('Załącznik Nr 2 - wydatki'!E649&gt;0,'Załącznik Nr 2 - wydatki'!E649,"")</f>
        <v>377000</v>
      </c>
      <c r="F346" s="351">
        <f>IF('Załącznik Nr 2 - wydatki'!F649&gt;0,'Załącznik Nr 2 - wydatki'!F649,"")</f>
        <v>440000</v>
      </c>
      <c r="G346" s="351">
        <f>IF('Załącznik Nr 2 - wydatki'!G649&gt;0,'Załącznik Nr 2 - wydatki'!G649,"")</f>
        <v>400000</v>
      </c>
      <c r="H346" s="351">
        <f>IF('Załącznik Nr 2 - wydatki'!H649&gt;0,'Załącznik Nr 2 - wydatki'!H649,"")</f>
        <v>400000</v>
      </c>
      <c r="I346" s="351">
        <f>IF('Załącznik Nr 2 - wydatki'!I649&gt;0,'Załącznik Nr 2 - wydatki'!I649,"")</f>
      </c>
      <c r="J346" s="351">
        <f>IF('Załącznik Nr 2 - wydatki'!J649&gt;0,'Załącznik Nr 2 - wydatki'!J649,"")</f>
      </c>
      <c r="K346" s="34">
        <f t="shared" si="59"/>
        <v>1.0610079575596818</v>
      </c>
    </row>
    <row r="347" spans="1:11" s="5" customFormat="1" ht="13.5" customHeight="1">
      <c r="A347" s="44"/>
      <c r="B347" s="58"/>
      <c r="C347" s="264" t="s">
        <v>117</v>
      </c>
      <c r="D347" s="41">
        <v>4210</v>
      </c>
      <c r="E347" s="351">
        <f>IF('Załącznik Nr 2 - wydatki'!E650&gt;0,'Załącznik Nr 2 - wydatki'!E650,"")</f>
        <v>29000</v>
      </c>
      <c r="F347" s="351">
        <f>IF('Załącznik Nr 2 - wydatki'!F650&gt;0,'Załącznik Nr 2 - wydatki'!F650,"")</f>
      </c>
      <c r="G347" s="351">
        <f>IF('Załącznik Nr 2 - wydatki'!G650&gt;0,'Załącznik Nr 2 - wydatki'!G650,"")</f>
      </c>
      <c r="H347" s="351">
        <f>IF('Załącznik Nr 2 - wydatki'!H650&gt;0,'Załącznik Nr 2 - wydatki'!H650,"")</f>
      </c>
      <c r="I347" s="351">
        <f>IF('Załącznik Nr 2 - wydatki'!I650&gt;0,'Załącznik Nr 2 - wydatki'!I650,"")</f>
      </c>
      <c r="J347" s="351">
        <f>IF('Załącznik Nr 2 - wydatki'!J650&gt;0,'Załącznik Nr 2 - wydatki'!J650,"")</f>
      </c>
      <c r="K347" s="34"/>
    </row>
    <row r="348" spans="1:11" s="5" customFormat="1" ht="15" customHeight="1">
      <c r="A348" s="44"/>
      <c r="B348" s="58"/>
      <c r="C348" s="51" t="s">
        <v>81</v>
      </c>
      <c r="D348" s="41">
        <v>4260</v>
      </c>
      <c r="E348" s="351">
        <f>IF('Załącznik Nr 2 - wydatki'!E651&gt;0,'Załącznik Nr 2 - wydatki'!E651,"")</f>
        <v>1400000</v>
      </c>
      <c r="F348" s="351">
        <f>IF('Załącznik Nr 2 - wydatki'!F651&gt;0,'Załącznik Nr 2 - wydatki'!F651,"")</f>
        <v>1500000</v>
      </c>
      <c r="G348" s="351">
        <f>IF('Załącznik Nr 2 - wydatki'!G651&gt;0,'Załącznik Nr 2 - wydatki'!G651,"")</f>
        <v>1500000</v>
      </c>
      <c r="H348" s="351">
        <f>IF('Załącznik Nr 2 - wydatki'!H651&gt;0,'Załącznik Nr 2 - wydatki'!H651,"")</f>
        <v>1500000</v>
      </c>
      <c r="I348" s="351">
        <f>IF('Załącznik Nr 2 - wydatki'!I651&gt;0,'Załącznik Nr 2 - wydatki'!I651,"")</f>
      </c>
      <c r="J348" s="351">
        <f>IF('Załącznik Nr 2 - wydatki'!J651&gt;0,'Załącznik Nr 2 - wydatki'!J651,"")</f>
      </c>
      <c r="K348" s="34">
        <f t="shared" si="59"/>
        <v>1.0714285714285714</v>
      </c>
    </row>
    <row r="349" spans="1:11" s="5" customFormat="1" ht="25.5" customHeight="1">
      <c r="A349" s="44"/>
      <c r="B349" s="61"/>
      <c r="C349" s="97" t="s">
        <v>493</v>
      </c>
      <c r="D349" s="41">
        <v>6050</v>
      </c>
      <c r="E349" s="351">
        <f>IF('Załącznik Nr 2 - wydatki'!E652&gt;0,'Załącznik Nr 2 - wydatki'!E652,"")</f>
        <v>100000</v>
      </c>
      <c r="F349" s="351">
        <f>IF('Załącznik Nr 2 - wydatki'!F652&gt;0,'Załącznik Nr 2 - wydatki'!F652,"")</f>
        <v>200000</v>
      </c>
      <c r="G349" s="351">
        <f>IF('Załącznik Nr 2 - wydatki'!G652&gt;0,'Załącznik Nr 2 - wydatki'!G652,"")</f>
        <v>200000</v>
      </c>
      <c r="H349" s="351">
        <f>IF('Załącznik Nr 2 - wydatki'!H652&gt;0,'Załącznik Nr 2 - wydatki'!H652,"")</f>
        <v>200000</v>
      </c>
      <c r="I349" s="351">
        <f>IF('Załącznik Nr 2 - wydatki'!I652&gt;0,'Załącznik Nr 2 - wydatki'!I652,"")</f>
      </c>
      <c r="J349" s="351">
        <f>IF('Załącznik Nr 2 - wydatki'!J652&gt;0,'Załącznik Nr 2 - wydatki'!J652,"")</f>
      </c>
      <c r="K349" s="34">
        <f t="shared" si="59"/>
        <v>2</v>
      </c>
    </row>
    <row r="350" spans="1:11" s="5" customFormat="1" ht="18" customHeight="1">
      <c r="A350" s="44"/>
      <c r="B350" s="59" t="s">
        <v>226</v>
      </c>
      <c r="C350" s="107" t="s">
        <v>228</v>
      </c>
      <c r="D350" s="132"/>
      <c r="E350" s="522">
        <f aca="true" t="shared" si="71" ref="E350:J350">SUM(E351)</f>
        <v>4720</v>
      </c>
      <c r="F350" s="522">
        <f t="shared" si="71"/>
        <v>4720</v>
      </c>
      <c r="G350" s="522">
        <f t="shared" si="71"/>
        <v>4720</v>
      </c>
      <c r="H350" s="522">
        <f t="shared" si="71"/>
        <v>4720</v>
      </c>
      <c r="I350" s="522">
        <f t="shared" si="71"/>
        <v>0</v>
      </c>
      <c r="J350" s="522">
        <f t="shared" si="71"/>
        <v>0</v>
      </c>
      <c r="K350" s="34">
        <f t="shared" si="59"/>
        <v>1</v>
      </c>
    </row>
    <row r="351" spans="1:11" s="5" customFormat="1" ht="13.5" customHeight="1">
      <c r="A351" s="44"/>
      <c r="B351" s="61"/>
      <c r="C351" s="51" t="s">
        <v>83</v>
      </c>
      <c r="D351" s="41">
        <v>4300</v>
      </c>
      <c r="E351" s="351">
        <f>IF('Załącznik Nr 2 - wydatki'!E654&gt;0,'Załącznik Nr 2 - wydatki'!E654,"")</f>
        <v>4720</v>
      </c>
      <c r="F351" s="351">
        <f>IF('Załącznik Nr 2 - wydatki'!F654&gt;0,'Załącznik Nr 2 - wydatki'!F654,"")</f>
        <v>4720</v>
      </c>
      <c r="G351" s="351">
        <f>IF('Załącznik Nr 2 - wydatki'!G654&gt;0,'Załącznik Nr 2 - wydatki'!G654,"")</f>
        <v>4720</v>
      </c>
      <c r="H351" s="351">
        <f>IF('Załącznik Nr 2 - wydatki'!H654&gt;0,'Załącznik Nr 2 - wydatki'!H654,"")</f>
        <v>4720</v>
      </c>
      <c r="I351" s="351">
        <f>IF('Załącznik Nr 2 - wydatki'!I654&gt;0,'Załącznik Nr 2 - wydatki'!I654,"")</f>
      </c>
      <c r="J351" s="351">
        <f>IF('Załącznik Nr 2 - wydatki'!J654&gt;0,'Załącznik Nr 2 - wydatki'!J654,"")</f>
      </c>
      <c r="K351" s="34">
        <f t="shared" si="59"/>
        <v>1</v>
      </c>
    </row>
    <row r="352" spans="1:11" s="9" customFormat="1" ht="20.25" customHeight="1">
      <c r="A352" s="79"/>
      <c r="B352" s="60">
        <v>90095</v>
      </c>
      <c r="C352" s="107" t="s">
        <v>90</v>
      </c>
      <c r="D352" s="132"/>
      <c r="E352" s="504">
        <f aca="true" t="shared" si="72" ref="E352:J352">SUM(E353:E359)-E355</f>
        <v>434460</v>
      </c>
      <c r="F352" s="504">
        <f t="shared" si="72"/>
        <v>439500</v>
      </c>
      <c r="G352" s="504">
        <f t="shared" si="72"/>
        <v>439500</v>
      </c>
      <c r="H352" s="504">
        <f t="shared" si="72"/>
        <v>439500</v>
      </c>
      <c r="I352" s="504">
        <f t="shared" si="72"/>
        <v>0</v>
      </c>
      <c r="J352" s="504">
        <f t="shared" si="72"/>
        <v>0</v>
      </c>
      <c r="K352" s="34">
        <f t="shared" si="59"/>
        <v>1.011600607650877</v>
      </c>
    </row>
    <row r="353" spans="1:11" s="5" customFormat="1" ht="15" customHeight="1">
      <c r="A353" s="44"/>
      <c r="B353" s="58"/>
      <c r="C353" s="51" t="s">
        <v>202</v>
      </c>
      <c r="D353" s="41">
        <v>4100</v>
      </c>
      <c r="E353" s="351">
        <f>IF('Załącznik Nr 2 - wydatki'!E656&gt;0,'Załącznik Nr 2 - wydatki'!E656,"")</f>
        <v>168000</v>
      </c>
      <c r="F353" s="351">
        <f>IF('Załącznik Nr 2 - wydatki'!F656&gt;0,'Załącznik Nr 2 - wydatki'!F656,"")</f>
        <v>170000</v>
      </c>
      <c r="G353" s="351">
        <f>IF('Załącznik Nr 2 - wydatki'!G656&gt;0,'Załącznik Nr 2 - wydatki'!G656,"")</f>
        <v>170000</v>
      </c>
      <c r="H353" s="351">
        <f>IF('Załącznik Nr 2 - wydatki'!H656&gt;0,'Załącznik Nr 2 - wydatki'!H656,"")</f>
        <v>170000</v>
      </c>
      <c r="I353" s="351">
        <f>IF('Załącznik Nr 2 - wydatki'!I656&gt;0,'Załącznik Nr 2 - wydatki'!I656,"")</f>
      </c>
      <c r="J353" s="351">
        <f>IF('Załącznik Nr 2 - wydatki'!J656&gt;0,'Załącznik Nr 2 - wydatki'!J656,"")</f>
      </c>
      <c r="K353" s="34">
        <f t="shared" si="59"/>
        <v>1.0119047619047619</v>
      </c>
    </row>
    <row r="354" spans="1:11" s="5" customFormat="1" ht="13.5" customHeight="1">
      <c r="A354" s="44"/>
      <c r="B354" s="58"/>
      <c r="C354" s="51" t="s">
        <v>203</v>
      </c>
      <c r="D354" s="41">
        <v>4260</v>
      </c>
      <c r="E354" s="351">
        <f>IF('Załącznik Nr 2 - wydatki'!E657&gt;0,'Załącznik Nr 2 - wydatki'!E657,"")</f>
        <v>5350</v>
      </c>
      <c r="F354" s="351">
        <f>IF('Załącznik Nr 2 - wydatki'!F657&gt;0,'Załącznik Nr 2 - wydatki'!F657,"")</f>
        <v>5500</v>
      </c>
      <c r="G354" s="351">
        <f>IF('Załącznik Nr 2 - wydatki'!G657&gt;0,'Załącznik Nr 2 - wydatki'!G657,"")</f>
        <v>5500</v>
      </c>
      <c r="H354" s="351">
        <f>IF('Załącznik Nr 2 - wydatki'!H657&gt;0,'Załącznik Nr 2 - wydatki'!H657,"")</f>
        <v>5500</v>
      </c>
      <c r="I354" s="351">
        <f>IF('Załącznik Nr 2 - wydatki'!I657&gt;0,'Załącznik Nr 2 - wydatki'!I657,"")</f>
      </c>
      <c r="J354" s="351">
        <f>IF('Załącznik Nr 2 - wydatki'!J657&gt;0,'Załącznik Nr 2 - wydatki'!J657,"")</f>
      </c>
      <c r="K354" s="34">
        <f t="shared" si="59"/>
        <v>1.02803738317757</v>
      </c>
    </row>
    <row r="355" spans="1:11" s="11" customFormat="1" ht="13.5" customHeight="1">
      <c r="A355" s="44"/>
      <c r="B355" s="58"/>
      <c r="C355" s="51" t="s">
        <v>83</v>
      </c>
      <c r="D355" s="232">
        <v>4300</v>
      </c>
      <c r="E355" s="516">
        <f>IF('Załącznik Nr 2 - wydatki'!E658&gt;0,'Załącznik Nr 2 - wydatki'!E658,"")</f>
        <v>26110</v>
      </c>
      <c r="F355" s="516">
        <f>IF('Załącznik Nr 2 - wydatki'!F658&gt;0,'Załącznik Nr 2 - wydatki'!F658,"")</f>
        <v>29000</v>
      </c>
      <c r="G355" s="516">
        <f>IF('Załącznik Nr 2 - wydatki'!G658&gt;0,'Załącznik Nr 2 - wydatki'!G658,"")</f>
        <v>29000</v>
      </c>
      <c r="H355" s="516">
        <f>IF('Załącznik Nr 2 - wydatki'!H658&gt;0,'Załącznik Nr 2 - wydatki'!H658,"")</f>
        <v>29000</v>
      </c>
      <c r="I355" s="516">
        <f>SUM(I356:I358)</f>
        <v>0</v>
      </c>
      <c r="J355" s="516">
        <f>SUM(J356:J358)</f>
        <v>0</v>
      </c>
      <c r="K355" s="34">
        <f t="shared" si="59"/>
        <v>1.1106855610877058</v>
      </c>
    </row>
    <row r="356" spans="1:11" s="11" customFormat="1" ht="13.5" customHeight="1">
      <c r="A356" s="44"/>
      <c r="B356" s="58"/>
      <c r="C356" s="51" t="s">
        <v>498</v>
      </c>
      <c r="D356" s="44"/>
      <c r="E356" s="351">
        <f>IF('Załącznik Nr 2 - wydatki'!E659&gt;0,'Załącznik Nr 2 - wydatki'!E659,"")</f>
        <v>4000</v>
      </c>
      <c r="F356" s="351">
        <f>IF('Załącznik Nr 2 - wydatki'!F659&gt;0,'Załącznik Nr 2 - wydatki'!F659,"")</f>
        <v>5000</v>
      </c>
      <c r="G356" s="351">
        <f>IF('Załącznik Nr 2 - wydatki'!G659&gt;0,'Załącznik Nr 2 - wydatki'!G659,"")</f>
        <v>5000</v>
      </c>
      <c r="H356" s="351">
        <f>IF('Załącznik Nr 2 - wydatki'!H659&gt;0,'Załącznik Nr 2 - wydatki'!H659,"")</f>
        <v>5000</v>
      </c>
      <c r="I356" s="351">
        <f>IF('Załącznik Nr 2 - wydatki'!I659&gt;0,'Załącznik Nr 2 - wydatki'!I659,"")</f>
      </c>
      <c r="J356" s="351">
        <f>IF('Załącznik Nr 2 - wydatki'!J659&gt;0,'Załącznik Nr 2 - wydatki'!J659,"")</f>
      </c>
      <c r="K356" s="34">
        <f t="shared" si="59"/>
        <v>1.25</v>
      </c>
    </row>
    <row r="357" spans="1:11" s="5" customFormat="1" ht="12.75">
      <c r="A357" s="44"/>
      <c r="B357" s="58"/>
      <c r="C357" s="111" t="s">
        <v>204</v>
      </c>
      <c r="D357" s="44"/>
      <c r="E357" s="351">
        <f>IF('Załącznik Nr 2 - wydatki'!E660&gt;0,'Załącznik Nr 2 - wydatki'!E660,"")</f>
        <v>20000</v>
      </c>
      <c r="F357" s="351">
        <f>IF('Załącznik Nr 2 - wydatki'!F660&gt;0,'Załącznik Nr 2 - wydatki'!F660,"")</f>
        <v>20000</v>
      </c>
      <c r="G357" s="351">
        <f>IF('Załącznik Nr 2 - wydatki'!G660&gt;0,'Załącznik Nr 2 - wydatki'!G660,"")</f>
        <v>20000</v>
      </c>
      <c r="H357" s="351">
        <f>IF('Załącznik Nr 2 - wydatki'!H660&gt;0,'Załącznik Nr 2 - wydatki'!H660,"")</f>
        <v>20000</v>
      </c>
      <c r="I357" s="351"/>
      <c r="J357" s="351"/>
      <c r="K357" s="34">
        <f t="shared" si="59"/>
        <v>1</v>
      </c>
    </row>
    <row r="358" spans="1:11" s="5" customFormat="1" ht="12.75">
      <c r="A358" s="44"/>
      <c r="B358" s="58"/>
      <c r="C358" s="116" t="s">
        <v>205</v>
      </c>
      <c r="D358" s="44"/>
      <c r="E358" s="351">
        <f>IF('Załącznik Nr 2 - wydatki'!E661&gt;0,'Załącznik Nr 2 - wydatki'!E661,"")</f>
        <v>2110</v>
      </c>
      <c r="F358" s="351">
        <f>IF('Załącznik Nr 2 - wydatki'!F661&gt;0,'Załącznik Nr 2 - wydatki'!F661,"")</f>
        <v>4000</v>
      </c>
      <c r="G358" s="351">
        <f>IF('Załącznik Nr 2 - wydatki'!G661&gt;0,'Załącznik Nr 2 - wydatki'!G661,"")</f>
        <v>4000</v>
      </c>
      <c r="H358" s="351">
        <f>IF('Załącznik Nr 2 - wydatki'!H661&gt;0,'Załącznik Nr 2 - wydatki'!H661,"")</f>
        <v>4000</v>
      </c>
      <c r="I358" s="351">
        <f>IF('Załącznik Nr 2 - wydatki'!I660&gt;0,'Załącznik Nr 2 - wydatki'!I660,"")</f>
      </c>
      <c r="J358" s="351">
        <f>IF('Załącznik Nr 2 - wydatki'!J660&gt;0,'Załącznik Nr 2 - wydatki'!J660,"")</f>
      </c>
      <c r="K358" s="34">
        <f t="shared" si="59"/>
        <v>1.8957345971563981</v>
      </c>
    </row>
    <row r="359" spans="1:11" s="5" customFormat="1" ht="13.5" thickBot="1">
      <c r="A359" s="44"/>
      <c r="B359" s="58"/>
      <c r="C359" s="51" t="s">
        <v>404</v>
      </c>
      <c r="D359" s="41">
        <v>4430</v>
      </c>
      <c r="E359" s="351">
        <f>IF('Załącznik Nr 2 - wydatki'!E662&gt;0,'Załącznik Nr 2 - wydatki'!E662,"")</f>
        <v>235000</v>
      </c>
      <c r="F359" s="351">
        <f>IF('Załącznik Nr 2 - wydatki'!F662&gt;0,'Załącznik Nr 2 - wydatki'!F662,"")</f>
        <v>235000</v>
      </c>
      <c r="G359" s="351">
        <f>IF('Załącznik Nr 2 - wydatki'!G662&gt;0,'Załącznik Nr 2 - wydatki'!G662,"")</f>
        <v>235000</v>
      </c>
      <c r="H359" s="351">
        <f>IF('Załącznik Nr 2 - wydatki'!H662&gt;0,'Załącznik Nr 2 - wydatki'!H662,"")</f>
        <v>235000</v>
      </c>
      <c r="I359" s="351">
        <f>IF('Załącznik Nr 2 - wydatki'!I662&gt;0,'Załącznik Nr 2 - wydatki'!I662,"")</f>
      </c>
      <c r="J359" s="351">
        <f>IF('Załącznik Nr 2 - wydatki'!J662&gt;0,'Załącznik Nr 2 - wydatki'!J662,"")</f>
      </c>
      <c r="K359" s="34">
        <f t="shared" si="59"/>
        <v>1</v>
      </c>
    </row>
    <row r="360" spans="1:11" s="13" customFormat="1" ht="45" customHeight="1">
      <c r="A360" s="120">
        <v>921</v>
      </c>
      <c r="B360" s="125"/>
      <c r="C360" s="156" t="s">
        <v>206</v>
      </c>
      <c r="D360" s="131"/>
      <c r="E360" s="505">
        <f aca="true" t="shared" si="73" ref="E360:J360">SUM(E361+E364)</f>
        <v>5517214</v>
      </c>
      <c r="F360" s="505">
        <f t="shared" si="73"/>
        <v>1084050</v>
      </c>
      <c r="G360" s="505">
        <f t="shared" si="73"/>
        <v>942550</v>
      </c>
      <c r="H360" s="505">
        <f t="shared" si="73"/>
        <v>45200</v>
      </c>
      <c r="I360" s="505">
        <f t="shared" si="73"/>
        <v>897350</v>
      </c>
      <c r="J360" s="505">
        <f t="shared" si="73"/>
        <v>0</v>
      </c>
      <c r="K360" s="34">
        <f t="shared" si="59"/>
        <v>0.1708380352837501</v>
      </c>
    </row>
    <row r="361" spans="1:11" s="9" customFormat="1" ht="16.5" customHeight="1">
      <c r="A361" s="79"/>
      <c r="B361" s="60">
        <v>92109</v>
      </c>
      <c r="C361" s="107" t="s">
        <v>208</v>
      </c>
      <c r="D361" s="132"/>
      <c r="E361" s="504">
        <f aca="true" t="shared" si="74" ref="E361:J361">SUM(E362:E363)</f>
        <v>840000</v>
      </c>
      <c r="F361" s="504">
        <f t="shared" si="74"/>
        <v>892500</v>
      </c>
      <c r="G361" s="504">
        <f t="shared" si="74"/>
        <v>856000</v>
      </c>
      <c r="H361" s="504">
        <f t="shared" si="74"/>
        <v>0</v>
      </c>
      <c r="I361" s="504">
        <f t="shared" si="74"/>
        <v>856000</v>
      </c>
      <c r="J361" s="504">
        <f t="shared" si="74"/>
        <v>0</v>
      </c>
      <c r="K361" s="34">
        <f t="shared" si="59"/>
        <v>1.019047619047619</v>
      </c>
    </row>
    <row r="362" spans="1:11" s="9" customFormat="1" ht="27" customHeight="1">
      <c r="A362" s="79"/>
      <c r="B362" s="176"/>
      <c r="C362" s="99" t="s">
        <v>322</v>
      </c>
      <c r="D362" s="211">
        <v>2480</v>
      </c>
      <c r="E362" s="351">
        <f>IF('Załącznik Nr 2 - wydatki'!E671&gt;0,'Załącznik Nr 2 - wydatki'!E671,"")</f>
        <v>840000</v>
      </c>
      <c r="F362" s="351">
        <f>IF('Załącznik Nr 2 - wydatki'!F671&gt;0,'Załącznik Nr 2 - wydatki'!F671,"")</f>
        <v>862500</v>
      </c>
      <c r="G362" s="449">
        <f>SUM(H362:J362)</f>
        <v>856000</v>
      </c>
      <c r="H362" s="449"/>
      <c r="I362" s="351">
        <f>IF('Załącznik Nr 2 - wydatki'!I671&gt;0,'Załącznik Nr 2 - wydatki'!I671,"")</f>
        <v>856000</v>
      </c>
      <c r="J362" s="449"/>
      <c r="K362" s="34">
        <f t="shared" si="59"/>
        <v>1.019047619047619</v>
      </c>
    </row>
    <row r="363" spans="1:11" s="5" customFormat="1" ht="48">
      <c r="A363" s="44"/>
      <c r="B363" s="58"/>
      <c r="C363" s="240" t="s">
        <v>45</v>
      </c>
      <c r="D363" s="207">
        <v>6220</v>
      </c>
      <c r="E363" s="351">
        <f>IF('Załącznik Nr 2 - wydatki'!E672&gt;0,'Załącznik Nr 2 - wydatki'!E672,"")</f>
      </c>
      <c r="F363" s="351">
        <f>IF('Załącznik Nr 2 - wydatki'!F672&gt;0,'Załącznik Nr 2 - wydatki'!F672,"")</f>
        <v>30000</v>
      </c>
      <c r="G363" s="449">
        <f>SUM(H363:J363)</f>
        <v>0</v>
      </c>
      <c r="H363" s="351">
        <f>IF('Załącznik Nr 2 - wydatki'!H672&gt;0,'Załącznik Nr 2 - wydatki'!H672,"")</f>
      </c>
      <c r="I363" s="351">
        <f>IF('Załącznik Nr 2 - wydatki'!I672&gt;0,'Załącznik Nr 2 - wydatki'!I672,"")</f>
      </c>
      <c r="J363" s="351">
        <f>IF('Załącznik Nr 2 - wydatki'!J672&gt;0,'Załącznik Nr 2 - wydatki'!J672,"")</f>
      </c>
      <c r="K363" s="34"/>
    </row>
    <row r="364" spans="1:11" s="9" customFormat="1" ht="16.5" customHeight="1">
      <c r="A364" s="79"/>
      <c r="B364" s="60">
        <v>92195</v>
      </c>
      <c r="C364" s="107" t="s">
        <v>90</v>
      </c>
      <c r="D364" s="132"/>
      <c r="E364" s="504">
        <f aca="true" t="shared" si="75" ref="E364:J364">SUM(E365:E376)</f>
        <v>4677214</v>
      </c>
      <c r="F364" s="504">
        <f t="shared" si="75"/>
        <v>191550</v>
      </c>
      <c r="G364" s="504">
        <f t="shared" si="75"/>
        <v>86550</v>
      </c>
      <c r="H364" s="504">
        <f t="shared" si="75"/>
        <v>45200</v>
      </c>
      <c r="I364" s="504">
        <f t="shared" si="75"/>
        <v>41350</v>
      </c>
      <c r="J364" s="504">
        <f t="shared" si="75"/>
        <v>0</v>
      </c>
      <c r="K364" s="34">
        <f t="shared" si="59"/>
        <v>0.018504605519439565</v>
      </c>
    </row>
    <row r="365" spans="1:11" s="11" customFormat="1" ht="36">
      <c r="A365" s="44"/>
      <c r="B365" s="58"/>
      <c r="C365" s="97" t="s">
        <v>383</v>
      </c>
      <c r="D365" s="42">
        <v>2820</v>
      </c>
      <c r="E365" s="374">
        <f>IF('Załącznik Nr 2 - wydatki'!E685&gt;0,'Załącznik Nr 2 - wydatki'!E685,"")</f>
        <v>22500</v>
      </c>
      <c r="F365" s="374">
        <f>IF('Załącznik Nr 2 - wydatki'!F685&gt;0,'Załącznik Nr 2 - wydatki'!F685,"")</f>
        <v>47000</v>
      </c>
      <c r="G365" s="374">
        <f>IF('Załącznik Nr 2 - wydatki'!G685&gt;0,'Załącznik Nr 2 - wydatki'!G685,"")</f>
        <v>23000</v>
      </c>
      <c r="H365" s="374">
        <f>IF('Załącznik Nr 2 - wydatki'!H685&gt;0,'Załącznik Nr 2 - wydatki'!H685,"")</f>
      </c>
      <c r="I365" s="374">
        <f>IF('Załącznik Nr 2 - wydatki'!I685&gt;0,'Załącznik Nr 2 - wydatki'!I685,"")</f>
        <v>23000</v>
      </c>
      <c r="J365" s="374">
        <f>IF('Załącznik Nr 2 - wydatki'!J685&gt;0,'Załącznik Nr 2 - wydatki'!J685,"")</f>
      </c>
      <c r="K365" s="34">
        <f t="shared" si="59"/>
        <v>1.0222222222222221</v>
      </c>
    </row>
    <row r="366" spans="1:11" s="5" customFormat="1" ht="24">
      <c r="A366" s="44"/>
      <c r="B366" s="58"/>
      <c r="C366" s="97" t="s">
        <v>384</v>
      </c>
      <c r="D366" s="41">
        <v>2620</v>
      </c>
      <c r="E366" s="374">
        <f>IF('Załącznik Nr 2 - wydatki'!E686&gt;0,'Załącznik Nr 2 - wydatki'!E686,"")</f>
        <v>10300</v>
      </c>
      <c r="F366" s="374">
        <f>IF('Załącznik Nr 2 - wydatki'!F686&gt;0,'Załącznik Nr 2 - wydatki'!F686,"")</f>
        <v>91500</v>
      </c>
      <c r="G366" s="374">
        <f>IF('Załącznik Nr 2 - wydatki'!G686&gt;0,'Załącznik Nr 2 - wydatki'!G686,"")</f>
        <v>10500</v>
      </c>
      <c r="H366" s="374">
        <f>IF('Załącznik Nr 2 - wydatki'!H686&gt;0,'Załącznik Nr 2 - wydatki'!H686,"")</f>
      </c>
      <c r="I366" s="374">
        <f>IF('Załącznik Nr 2 - wydatki'!I686&gt;0,'Załącznik Nr 2 - wydatki'!I686,"")</f>
        <v>10500</v>
      </c>
      <c r="J366" s="374">
        <f>IF('Załącznik Nr 2 - wydatki'!J686&gt;0,'Załącznik Nr 2 - wydatki'!J686,"")</f>
      </c>
      <c r="K366" s="34">
        <f t="shared" si="59"/>
        <v>1.0194174757281553</v>
      </c>
    </row>
    <row r="367" spans="1:11" s="5" customFormat="1" ht="12.75">
      <c r="A367" s="44"/>
      <c r="B367" s="58"/>
      <c r="C367" s="97" t="s">
        <v>320</v>
      </c>
      <c r="D367" s="145">
        <v>4300</v>
      </c>
      <c r="E367" s="351">
        <f>IF('Załącznik Nr 2 - wydatki'!E687&gt;0,'Załącznik Nr 2 - wydatki'!E687,"")</f>
        <v>6000</v>
      </c>
      <c r="F367" s="351">
        <f>IF('Załącznik Nr 2 - wydatki'!F687&gt;0,'Załącznik Nr 2 - wydatki'!F687,"")</f>
        <v>6500</v>
      </c>
      <c r="G367" s="351">
        <f>IF('Załącznik Nr 2 - wydatki'!G687&gt;0,'Załącznik Nr 2 - wydatki'!G687,"")</f>
        <v>6500</v>
      </c>
      <c r="H367" s="351">
        <f>IF('Załącznik Nr 2 - wydatki'!H687&gt;0,'Załącznik Nr 2 - wydatki'!H687,"")</f>
        <v>6500</v>
      </c>
      <c r="I367" s="351">
        <f>IF('Załącznik Nr 2 - wydatki'!I687&gt;0,'Załącznik Nr 2 - wydatki'!I687,"")</f>
      </c>
      <c r="J367" s="351">
        <f>IF('Załącznik Nr 2 - wydatki'!J687&gt;0,'Załącznik Nr 2 - wydatki'!J687,"")</f>
      </c>
      <c r="K367" s="34">
        <f t="shared" si="59"/>
        <v>1.0833333333333333</v>
      </c>
    </row>
    <row r="368" spans="1:11" s="5" customFormat="1" ht="24">
      <c r="A368" s="44"/>
      <c r="B368" s="58"/>
      <c r="C368" s="97" t="s">
        <v>462</v>
      </c>
      <c r="D368" s="145">
        <v>4300</v>
      </c>
      <c r="E368" s="351">
        <f>IF('Załącznik Nr 2 - wydatki'!E688&gt;0,'Załącznik Nr 2 - wydatki'!E688,"")</f>
        <v>7700</v>
      </c>
      <c r="F368" s="351">
        <f>IF('Załącznik Nr 2 - wydatki'!F688&gt;0,'Załącznik Nr 2 - wydatki'!F688,"")</f>
        <v>7850</v>
      </c>
      <c r="G368" s="351">
        <f>IF('Załącznik Nr 2 - wydatki'!G688&gt;0,'Załącznik Nr 2 - wydatki'!G688,"")</f>
        <v>7850</v>
      </c>
      <c r="H368" s="351">
        <f>IF('Załącznik Nr 2 - wydatki'!H688&gt;0,'Załącznik Nr 2 - wydatki'!H688,"")</f>
        <v>7850</v>
      </c>
      <c r="I368" s="351">
        <f>IF('Załącznik Nr 2 - wydatki'!I688&gt;0,'Załącznik Nr 2 - wydatki'!I688,"")</f>
      </c>
      <c r="J368" s="351">
        <f>IF('Załącznik Nr 2 - wydatki'!J688&gt;0,'Załącznik Nr 2 - wydatki'!J688,"")</f>
      </c>
      <c r="K368" s="34">
        <f t="shared" si="59"/>
        <v>1.0194805194805194</v>
      </c>
    </row>
    <row r="369" spans="1:11" s="5" customFormat="1" ht="24">
      <c r="A369" s="44"/>
      <c r="B369" s="58"/>
      <c r="C369" s="97" t="s">
        <v>322</v>
      </c>
      <c r="D369" s="41">
        <v>2480</v>
      </c>
      <c r="E369" s="351">
        <f>IF('Załącznik Nr 2 - wydatki'!E689&gt;0,'Załącznik Nr 2 - wydatki'!E689,"")</f>
        <v>7700</v>
      </c>
      <c r="F369" s="351">
        <f>IF('Załącznik Nr 2 - wydatki'!F689&gt;0,'Załącznik Nr 2 - wydatki'!F689,"")</f>
        <v>7850</v>
      </c>
      <c r="G369" s="351">
        <f>IF('Załącznik Nr 2 - wydatki'!G689&gt;0,'Załącznik Nr 2 - wydatki'!G689,"")</f>
        <v>7850</v>
      </c>
      <c r="H369" s="351">
        <f>IF('Załącznik Nr 2 - wydatki'!H689&gt;0,'Załącznik Nr 2 - wydatki'!H689,"")</f>
      </c>
      <c r="I369" s="351">
        <f>IF('Załącznik Nr 2 - wydatki'!I689&gt;0,'Załącznik Nr 2 - wydatki'!I689,"")</f>
        <v>7850</v>
      </c>
      <c r="J369" s="351">
        <f>IF('Załącznik Nr 2 - wydatki'!J689&gt;0,'Załącznik Nr 2 - wydatki'!J689,"")</f>
      </c>
      <c r="K369" s="34">
        <f t="shared" si="59"/>
        <v>1.0194805194805194</v>
      </c>
    </row>
    <row r="370" spans="1:11" s="5" customFormat="1" ht="12.75">
      <c r="A370" s="44"/>
      <c r="B370" s="58"/>
      <c r="C370" s="264" t="s">
        <v>317</v>
      </c>
      <c r="D370" s="44">
        <v>4530</v>
      </c>
      <c r="E370" s="351">
        <f>IF('Załącznik Nr 2 - wydatki'!E690&gt;0,'Załącznik Nr 2 - wydatki'!E690,"")</f>
        <v>1000</v>
      </c>
      <c r="F370" s="351">
        <f>IF('Załącznik Nr 2 - wydatki'!F690&gt;0,'Załącznik Nr 2 - wydatki'!F690,"")</f>
        <v>1000</v>
      </c>
      <c r="G370" s="351">
        <f>IF('Załącznik Nr 2 - wydatki'!G690&gt;0,'Załącznik Nr 2 - wydatki'!G690,"")</f>
        <v>1000</v>
      </c>
      <c r="H370" s="351">
        <f>IF('Załącznik Nr 2 - wydatki'!H690&gt;0,'Załącznik Nr 2 - wydatki'!H690,"")</f>
        <v>1000</v>
      </c>
      <c r="I370" s="351">
        <f>IF('Załącznik Nr 2 - wydatki'!I690&gt;0,'Załącznik Nr 2 - wydatki'!I690,"")</f>
      </c>
      <c r="J370" s="351">
        <f>IF('Załącznik Nr 2 - wydatki'!J690&gt;0,'Załącznik Nr 2 - wydatki'!J690,"")</f>
      </c>
      <c r="K370" s="34">
        <f t="shared" si="59"/>
        <v>1</v>
      </c>
    </row>
    <row r="371" spans="1:11" s="5" customFormat="1" ht="12.75">
      <c r="A371" s="44"/>
      <c r="B371" s="58"/>
      <c r="C371" s="51" t="s">
        <v>13</v>
      </c>
      <c r="D371" s="41">
        <v>3020</v>
      </c>
      <c r="E371" s="351">
        <f>IF('Załącznik Nr 2 - wydatki'!E691&gt;0,'Załącznik Nr 2 - wydatki'!E691,"")</f>
        <v>7700</v>
      </c>
      <c r="F371" s="351">
        <f>IF('Załącznik Nr 2 - wydatki'!F691&gt;0,'Załącznik Nr 2 - wydatki'!F691,"")</f>
        <v>7850</v>
      </c>
      <c r="G371" s="351">
        <f>IF('Załącznik Nr 2 - wydatki'!G691&gt;0,'Załącznik Nr 2 - wydatki'!G691,"")</f>
        <v>7850</v>
      </c>
      <c r="H371" s="351">
        <f>IF('Załącznik Nr 2 - wydatki'!H691&gt;0,'Załącznik Nr 2 - wydatki'!H691,"")</f>
        <v>7850</v>
      </c>
      <c r="I371" s="351">
        <f>IF('Załącznik Nr 2 - wydatki'!I691&gt;0,'Załącznik Nr 2 - wydatki'!I691,"")</f>
      </c>
      <c r="J371" s="351">
        <f>IF('Załącznik Nr 2 - wydatki'!J691&gt;0,'Załącznik Nr 2 - wydatki'!J691,"")</f>
      </c>
      <c r="K371" s="34">
        <f t="shared" si="59"/>
        <v>1.0194805194805194</v>
      </c>
    </row>
    <row r="372" spans="1:11" s="5" customFormat="1" ht="12.75">
      <c r="A372" s="44"/>
      <c r="B372" s="58"/>
      <c r="C372" s="51" t="s">
        <v>117</v>
      </c>
      <c r="D372" s="41">
        <v>4210</v>
      </c>
      <c r="E372" s="351">
        <f>IF('Załącznik Nr 2 - wydatki'!E692&gt;0,'Załącznik Nr 2 - wydatki'!E692,"")</f>
        <v>6000</v>
      </c>
      <c r="F372" s="351">
        <f>IF('Załącznik Nr 2 - wydatki'!F692&gt;0,'Załącznik Nr 2 - wydatki'!F692,"")</f>
        <v>6000</v>
      </c>
      <c r="G372" s="351">
        <f>IF('Załącznik Nr 2 - wydatki'!G692&gt;0,'Załącznik Nr 2 - wydatki'!G692,"")</f>
        <v>6000</v>
      </c>
      <c r="H372" s="351">
        <f>IF('Załącznik Nr 2 - wydatki'!H692&gt;0,'Załącznik Nr 2 - wydatki'!H692,"")</f>
        <v>6000</v>
      </c>
      <c r="I372" s="351">
        <f>IF('Załącznik Nr 2 - wydatki'!I692&gt;0,'Załącznik Nr 2 - wydatki'!I692,"")</f>
      </c>
      <c r="J372" s="351">
        <f>IF('Załącznik Nr 2 - wydatki'!J692&gt;0,'Załącznik Nr 2 - wydatki'!J692,"")</f>
      </c>
      <c r="K372" s="34">
        <f t="shared" si="59"/>
        <v>1</v>
      </c>
    </row>
    <row r="373" spans="1:11" s="5" customFormat="1" ht="12.75">
      <c r="A373" s="44"/>
      <c r="B373" s="58"/>
      <c r="C373" s="113" t="s">
        <v>403</v>
      </c>
      <c r="D373" s="42">
        <v>4300</v>
      </c>
      <c r="E373" s="336">
        <f>IF('Załącznik Nr 2 - wydatki'!E693&gt;0,'Załącznik Nr 2 - wydatki'!E693,"")</f>
        <v>15500</v>
      </c>
      <c r="F373" s="336">
        <f>IF('Załącznik Nr 2 - wydatki'!F693&gt;0,'Załącznik Nr 2 - wydatki'!F693,"")</f>
        <v>16000</v>
      </c>
      <c r="G373" s="336">
        <f>IF('Załącznik Nr 2 - wydatki'!G693&gt;0,'Załącznik Nr 2 - wydatki'!G693,"")</f>
        <v>16000</v>
      </c>
      <c r="H373" s="336">
        <f>IF('Załącznik Nr 2 - wydatki'!H693&gt;0,'Załącznik Nr 2 - wydatki'!H693,"")</f>
        <v>16000</v>
      </c>
      <c r="I373" s="336">
        <f>IF('Załącznik Nr 2 - wydatki'!I693&gt;0,'Załącznik Nr 2 - wydatki'!I693,"")</f>
      </c>
      <c r="J373" s="336">
        <f>IF('Załącznik Nr 2 - wydatki'!J693&gt;0,'Załącznik Nr 2 - wydatki'!J693,"")</f>
      </c>
      <c r="K373" s="34">
        <f t="shared" si="59"/>
        <v>1.032258064516129</v>
      </c>
    </row>
    <row r="374" spans="1:11" s="5" customFormat="1" ht="12.75">
      <c r="A374" s="44"/>
      <c r="B374" s="58"/>
      <c r="C374" s="97" t="s">
        <v>97</v>
      </c>
      <c r="D374" s="145">
        <v>6058</v>
      </c>
      <c r="E374" s="346">
        <f>IF('Załącznik Nr 2 - wydatki'!E694&gt;0,'Załącznik Nr 2 - wydatki'!E694,"")</f>
        <v>2851722</v>
      </c>
      <c r="F374" s="346">
        <f>IF('Załącznik Nr 2 - wydatki'!F694&gt;0,'Załącznik Nr 2 - wydatki'!F694,"")</f>
      </c>
      <c r="G374" s="346">
        <f>IF('Załącznik Nr 2 - wydatki'!G694&gt;0,'Załącznik Nr 2 - wydatki'!G694,"")</f>
      </c>
      <c r="H374" s="346">
        <f>IF('Załącznik Nr 2 - wydatki'!H694&gt;0,'Załącznik Nr 2 - wydatki'!H694,"")</f>
      </c>
      <c r="I374" s="346">
        <f>IF('Załącznik Nr 2 - wydatki'!I694&gt;0,'Załącznik Nr 2 - wydatki'!I694,"")</f>
      </c>
      <c r="J374" s="346">
        <f>IF('Załącznik Nr 2 - wydatki'!J694&gt;0,'Załącznik Nr 2 - wydatki'!J694,"")</f>
      </c>
      <c r="K374" s="34"/>
    </row>
    <row r="375" spans="1:11" s="5" customFormat="1" ht="12.75">
      <c r="A375" s="44"/>
      <c r="B375" s="58"/>
      <c r="C375" s="97" t="s">
        <v>97</v>
      </c>
      <c r="D375" s="145">
        <v>6059</v>
      </c>
      <c r="E375" s="346">
        <f>IF('Załącznik Nr 2 - wydatki'!E695&gt;0,'Załącznik Nr 2 - wydatki'!E695,"")</f>
        <v>1736092</v>
      </c>
      <c r="F375" s="346">
        <f>IF('Załącznik Nr 2 - wydatki'!F695&gt;0,'Załącznik Nr 2 - wydatki'!F695,"")</f>
      </c>
      <c r="G375" s="346">
        <f>IF('Załącznik Nr 2 - wydatki'!G695&gt;0,'Załącznik Nr 2 - wydatki'!G695,"")</f>
      </c>
      <c r="H375" s="346">
        <f>IF('Załącznik Nr 2 - wydatki'!H695&gt;0,'Załącznik Nr 2 - wydatki'!H695,"")</f>
      </c>
      <c r="I375" s="346">
        <f>IF('Załącznik Nr 2 - wydatki'!I695&gt;0,'Załącznik Nr 2 - wydatki'!I695,"")</f>
      </c>
      <c r="J375" s="346">
        <f>IF('Załącznik Nr 2 - wydatki'!J695&gt;0,'Załącznik Nr 2 - wydatki'!J695,"")</f>
      </c>
      <c r="K375" s="34"/>
    </row>
    <row r="376" spans="1:11" s="5" customFormat="1" ht="13.5" thickBot="1">
      <c r="A376" s="44"/>
      <c r="B376" s="58"/>
      <c r="C376" s="114" t="s">
        <v>428</v>
      </c>
      <c r="D376" s="80">
        <v>6060</v>
      </c>
      <c r="E376" s="336">
        <f>IF('Załącznik Nr 2 - wydatki'!E696&gt;0,'Załącznik Nr 2 - wydatki'!E696,"")</f>
        <v>5000</v>
      </c>
      <c r="F376" s="336">
        <f>IF('Załącznik Nr 2 - wydatki'!F696&gt;0,'Załącznik Nr 2 - wydatki'!F696,"")</f>
      </c>
      <c r="G376" s="336">
        <f>IF('Załącznik Nr 2 - wydatki'!G696&gt;0,'Załącznik Nr 2 - wydatki'!G696,"")</f>
      </c>
      <c r="H376" s="336">
        <f>IF('Załącznik Nr 2 - wydatki'!H696&gt;0,'Załącznik Nr 2 - wydatki'!H696,"")</f>
      </c>
      <c r="I376" s="336">
        <f>IF('Załącznik Nr 2 - wydatki'!I696&gt;0,'Załącznik Nr 2 - wydatki'!I696,"")</f>
      </c>
      <c r="J376" s="336">
        <f>IF('Załącznik Nr 2 - wydatki'!J696&gt;0,'Załącznik Nr 2 - wydatki'!J696,"")</f>
      </c>
      <c r="K376" s="34"/>
    </row>
    <row r="377" spans="1:11" s="13" customFormat="1" ht="24" customHeight="1">
      <c r="A377" s="120">
        <v>926</v>
      </c>
      <c r="B377" s="125"/>
      <c r="C377" s="156" t="s">
        <v>212</v>
      </c>
      <c r="D377" s="160"/>
      <c r="E377" s="505">
        <f aca="true" t="shared" si="76" ref="E377:J377">SUM(E378+E380)</f>
        <v>4004630</v>
      </c>
      <c r="F377" s="505">
        <f t="shared" si="76"/>
        <v>6577040</v>
      </c>
      <c r="G377" s="505">
        <f t="shared" si="76"/>
        <v>6577040</v>
      </c>
      <c r="H377" s="505">
        <f t="shared" si="76"/>
        <v>3189660</v>
      </c>
      <c r="I377" s="505">
        <f t="shared" si="76"/>
        <v>3387380</v>
      </c>
      <c r="J377" s="505">
        <f t="shared" si="76"/>
        <v>0</v>
      </c>
      <c r="K377" s="34">
        <f aca="true" t="shared" si="77" ref="K377:K393">G377/E377</f>
        <v>1.642358969492812</v>
      </c>
    </row>
    <row r="378" spans="1:11" s="9" customFormat="1" ht="18.75" customHeight="1">
      <c r="A378" s="79"/>
      <c r="B378" s="60">
        <v>92605</v>
      </c>
      <c r="C378" s="107" t="s">
        <v>14</v>
      </c>
      <c r="D378" s="132"/>
      <c r="E378" s="504">
        <f aca="true" t="shared" si="78" ref="E378:J378">SUM(E379)</f>
        <v>300000</v>
      </c>
      <c r="F378" s="504">
        <f t="shared" si="78"/>
        <v>350000</v>
      </c>
      <c r="G378" s="504">
        <f t="shared" si="78"/>
        <v>350000</v>
      </c>
      <c r="H378" s="504">
        <f t="shared" si="78"/>
        <v>0</v>
      </c>
      <c r="I378" s="504">
        <f t="shared" si="78"/>
        <v>350000</v>
      </c>
      <c r="J378" s="504">
        <f t="shared" si="78"/>
        <v>0</v>
      </c>
      <c r="K378" s="34">
        <f t="shared" si="77"/>
        <v>1.1666666666666667</v>
      </c>
    </row>
    <row r="379" spans="1:11" s="11" customFormat="1" ht="36" customHeight="1">
      <c r="A379" s="44"/>
      <c r="B379" s="58"/>
      <c r="C379" s="97" t="s">
        <v>383</v>
      </c>
      <c r="D379" s="42">
        <v>2820</v>
      </c>
      <c r="E379" s="351">
        <f>IF('Załącznik Nr 2 - wydatki'!E699&gt;0,'Załącznik Nr 2 - wydatki'!E699,"")</f>
        <v>300000</v>
      </c>
      <c r="F379" s="374">
        <f>IF('Załącznik Nr 2 - wydatki'!F699&gt;0,'Załącznik Nr 2 - wydatki'!F699,"")</f>
        <v>350000</v>
      </c>
      <c r="G379" s="374">
        <f>IF('Załącznik Nr 2 - wydatki'!G699&gt;0,'Załącznik Nr 2 - wydatki'!G699,"")</f>
        <v>350000</v>
      </c>
      <c r="H379" s="374">
        <f>IF('Załącznik Nr 2 - wydatki'!H699&gt;0,'Załącznik Nr 2 - wydatki'!H699,"")</f>
      </c>
      <c r="I379" s="374">
        <f>IF('Załącznik Nr 2 - wydatki'!I699&gt;0,'Załącznik Nr 2 - wydatki'!I699,"")</f>
        <v>350000</v>
      </c>
      <c r="J379" s="374">
        <f>IF('Załącznik Nr 2 - wydatki'!J699&gt;0,'Załącznik Nr 2 - wydatki'!J699,"")</f>
      </c>
      <c r="K379" s="34">
        <f t="shared" si="77"/>
        <v>1.1666666666666667</v>
      </c>
    </row>
    <row r="380" spans="1:11" s="9" customFormat="1" ht="27" customHeight="1">
      <c r="A380" s="79"/>
      <c r="B380" s="59">
        <v>92695</v>
      </c>
      <c r="C380" s="109" t="s">
        <v>90</v>
      </c>
      <c r="D380" s="134"/>
      <c r="E380" s="512">
        <f aca="true" t="shared" si="79" ref="E380:J380">SUM(E381:E392)-E381</f>
        <v>3704630</v>
      </c>
      <c r="F380" s="512">
        <f t="shared" si="79"/>
        <v>6227040</v>
      </c>
      <c r="G380" s="512">
        <f t="shared" si="79"/>
        <v>6227040</v>
      </c>
      <c r="H380" s="512">
        <f t="shared" si="79"/>
        <v>3189660</v>
      </c>
      <c r="I380" s="512">
        <f t="shared" si="79"/>
        <v>3037380</v>
      </c>
      <c r="J380" s="512">
        <f t="shared" si="79"/>
        <v>0</v>
      </c>
      <c r="K380" s="34">
        <f t="shared" si="77"/>
        <v>1.6808804118090066</v>
      </c>
    </row>
    <row r="381" spans="1:11" s="12" customFormat="1" ht="36">
      <c r="A381" s="85"/>
      <c r="B381" s="68"/>
      <c r="C381" s="99" t="s">
        <v>347</v>
      </c>
      <c r="D381" s="227">
        <v>2820</v>
      </c>
      <c r="E381" s="542">
        <f aca="true" t="shared" si="80" ref="E381:J381">SUM(E382:E383)</f>
        <v>208000</v>
      </c>
      <c r="F381" s="523">
        <f t="shared" si="80"/>
        <v>287000</v>
      </c>
      <c r="G381" s="523">
        <f t="shared" si="80"/>
        <v>287000</v>
      </c>
      <c r="H381" s="523">
        <f t="shared" si="80"/>
        <v>0</v>
      </c>
      <c r="I381" s="523">
        <f t="shared" si="80"/>
        <v>287000</v>
      </c>
      <c r="J381" s="523">
        <f t="shared" si="80"/>
        <v>0</v>
      </c>
      <c r="K381" s="34">
        <f t="shared" si="77"/>
        <v>1.3798076923076923</v>
      </c>
    </row>
    <row r="382" spans="1:11" s="5" customFormat="1" ht="15" customHeight="1">
      <c r="A382" s="44"/>
      <c r="B382" s="58"/>
      <c r="C382" s="112" t="s">
        <v>213</v>
      </c>
      <c r="D382" s="44"/>
      <c r="E382" s="351">
        <f>IF('Załącznik Nr 2 - wydatki'!E702&gt;0,'Załącznik Nr 2 - wydatki'!E702,"")</f>
        <v>172000</v>
      </c>
      <c r="F382" s="351">
        <f>IF('Załącznik Nr 2 - wydatki'!F702&gt;0,'Załącznik Nr 2 - wydatki'!F702,"")</f>
        <v>250000</v>
      </c>
      <c r="G382" s="351">
        <f>IF('Załącznik Nr 2 - wydatki'!G702&gt;0,'Załącznik Nr 2 - wydatki'!G702,"")</f>
        <v>250000</v>
      </c>
      <c r="H382" s="351">
        <f>IF('Załącznik Nr 2 - wydatki'!H702&gt;0,'Załącznik Nr 2 - wydatki'!H702,"")</f>
      </c>
      <c r="I382" s="351">
        <f>IF('Załącznik Nr 2 - wydatki'!I702&gt;0,'Załącznik Nr 2 - wydatki'!I702,"")</f>
        <v>250000</v>
      </c>
      <c r="J382" s="351">
        <f>IF('Załącznik Nr 2 - wydatki'!J702&gt;0,'Załącznik Nr 2 - wydatki'!J702,"")</f>
      </c>
      <c r="K382" s="34">
        <f t="shared" si="77"/>
        <v>1.4534883720930232</v>
      </c>
    </row>
    <row r="383" spans="1:11" s="5" customFormat="1" ht="13.5" customHeight="1">
      <c r="A383" s="44"/>
      <c r="B383" s="58"/>
      <c r="C383" s="111" t="s">
        <v>214</v>
      </c>
      <c r="D383" s="44"/>
      <c r="E383" s="351">
        <f>IF('Załącznik Nr 2 - wydatki'!E703&gt;0,'Załącznik Nr 2 - wydatki'!E703,"")</f>
        <v>36000</v>
      </c>
      <c r="F383" s="351">
        <f>IF('Załącznik Nr 2 - wydatki'!F703&gt;0,'Załącznik Nr 2 - wydatki'!F703,"")</f>
        <v>37000</v>
      </c>
      <c r="G383" s="351">
        <f>IF('Załącznik Nr 2 - wydatki'!G703&gt;0,'Załącznik Nr 2 - wydatki'!G703,"")</f>
        <v>37000</v>
      </c>
      <c r="H383" s="351">
        <f>IF('Załącznik Nr 2 - wydatki'!H703&gt;0,'Załącznik Nr 2 - wydatki'!H703,"")</f>
      </c>
      <c r="I383" s="351">
        <f>IF('Załącznik Nr 2 - wydatki'!I703&gt;0,'Załącznik Nr 2 - wydatki'!I703,"")</f>
        <v>37000</v>
      </c>
      <c r="J383" s="351">
        <f>IF('Załącznik Nr 2 - wydatki'!J703&gt;0,'Załącznik Nr 2 - wydatki'!J703,"")</f>
      </c>
      <c r="K383" s="34">
        <f t="shared" si="77"/>
        <v>1.0277777777777777</v>
      </c>
    </row>
    <row r="384" spans="1:11" s="5" customFormat="1" ht="28.5" customHeight="1">
      <c r="A384" s="44"/>
      <c r="B384" s="58"/>
      <c r="C384" s="97" t="s">
        <v>1</v>
      </c>
      <c r="D384" s="145">
        <v>6050</v>
      </c>
      <c r="E384" s="374">
        <f>IF('Załącznik Nr 2 - wydatki'!E704&gt;0,'Załącznik Nr 2 - wydatki'!E704,"")</f>
        <v>2610000</v>
      </c>
      <c r="F384" s="374">
        <f>IF('Załącznik Nr 2 - wydatki'!F704&gt;0,'Załącznik Nr 2 - wydatki'!F704,"")</f>
        <v>4000000</v>
      </c>
      <c r="G384" s="374">
        <f>IF('Załącznik Nr 2 - wydatki'!G704&gt;0,'Załącznik Nr 2 - wydatki'!G704,"")</f>
        <v>4000000</v>
      </c>
      <c r="H384" s="374">
        <f>IF('Załącznik Nr 2 - wydatki'!H704&gt;0,'Załącznik Nr 2 - wydatki'!H704,"")</f>
        <v>2000000</v>
      </c>
      <c r="I384" s="374">
        <f>IF('Załącznik Nr 2 - wydatki'!I704&gt;0,'Załącznik Nr 2 - wydatki'!I704,"")</f>
        <v>2000000</v>
      </c>
      <c r="J384" s="374">
        <f>IF('Załącznik Nr 2 - wydatki'!J704&gt;0,'Załącznik Nr 2 - wydatki'!J704,"")</f>
      </c>
      <c r="K384" s="34">
        <f t="shared" si="77"/>
        <v>1.5325670498084292</v>
      </c>
    </row>
    <row r="385" spans="1:11" s="5" customFormat="1" ht="28.5" customHeight="1">
      <c r="A385" s="44"/>
      <c r="B385" s="58"/>
      <c r="C385" s="97" t="s">
        <v>381</v>
      </c>
      <c r="D385" s="145">
        <v>6050</v>
      </c>
      <c r="E385" s="374">
        <f>IF('Załącznik Nr 2 - wydatki'!E705&gt;0,'Załącznik Nr 2 - wydatki'!E705,"")</f>
        <v>850380</v>
      </c>
      <c r="F385" s="374">
        <f>IF('Załącznik Nr 2 - wydatki'!F705&gt;0,'Załącznik Nr 2 - wydatki'!F705,"")</f>
        <v>850380</v>
      </c>
      <c r="G385" s="374">
        <f>IF('Załącznik Nr 2 - wydatki'!G705&gt;0,'Załącznik Nr 2 - wydatki'!G705,"")</f>
        <v>850380</v>
      </c>
      <c r="H385" s="374">
        <f>IF('Załącznik Nr 2 - wydatki'!H705&gt;0,'Załącznik Nr 2 - wydatki'!H705,"")</f>
        <v>100000</v>
      </c>
      <c r="I385" s="374">
        <f>IF('Załącznik Nr 2 - wydatki'!I705&gt;0,'Załącznik Nr 2 - wydatki'!I705,"")</f>
        <v>750380</v>
      </c>
      <c r="J385" s="374">
        <f>IF('Załącznik Nr 2 - wydatki'!J705&gt;0,'Załącznik Nr 2 - wydatki'!J705,"")</f>
      </c>
      <c r="K385" s="34">
        <f t="shared" si="77"/>
        <v>1</v>
      </c>
    </row>
    <row r="386" spans="1:11" s="5" customFormat="1" ht="14.25" customHeight="1">
      <c r="A386" s="44"/>
      <c r="B386" s="58"/>
      <c r="C386" s="97" t="s">
        <v>473</v>
      </c>
      <c r="D386" s="206"/>
      <c r="E386" s="374">
        <f>IF('Załącznik Nr 2 - wydatki'!E706&gt;0,'Załącznik Nr 2 - wydatki'!E706,"")</f>
      </c>
      <c r="F386" s="374">
        <f>IF('Załącznik Nr 2 - wydatki'!F706&gt;0,'Załącznik Nr 2 - wydatki'!F706,"")</f>
        <v>1000000</v>
      </c>
      <c r="G386" s="374">
        <f>IF('Załącznik Nr 2 - wydatki'!G706&gt;0,'Załącznik Nr 2 - wydatki'!G706,"")</f>
        <v>1000000</v>
      </c>
      <c r="H386" s="374">
        <f>IF('Załącznik Nr 2 - wydatki'!H706&gt;0,'Załącznik Nr 2 - wydatki'!H706,"")</f>
        <v>1000000</v>
      </c>
      <c r="I386" s="374">
        <f>IF('Załącznik Nr 2 - wydatki'!I706&gt;0,'Załącznik Nr 2 - wydatki'!I706,"")</f>
      </c>
      <c r="J386" s="374">
        <f>IF('Załącznik Nr 2 - wydatki'!J706&gt;0,'Załącznik Nr 2 - wydatki'!J706,"")</f>
      </c>
      <c r="K386" s="34"/>
    </row>
    <row r="387" spans="1:11" s="5" customFormat="1" ht="14.25" customHeight="1">
      <c r="A387" s="44"/>
      <c r="B387" s="58"/>
      <c r="C387" s="97" t="s">
        <v>475</v>
      </c>
      <c r="D387" s="145">
        <v>6060</v>
      </c>
      <c r="E387" s="374">
        <f>IF('Załącznik Nr 2 - wydatki'!E707&gt;0,'Załącznik Nr 2 - wydatki'!E707,"")</f>
      </c>
      <c r="F387" s="374">
        <f>IF('Załącznik Nr 2 - wydatki'!F707&gt;0,'Załącznik Nr 2 - wydatki'!F707,"")</f>
        <v>68710</v>
      </c>
      <c r="G387" s="374">
        <f>IF('Załącznik Nr 2 - wydatki'!G707&gt;0,'Załącznik Nr 2 - wydatki'!G707,"")</f>
        <v>68710</v>
      </c>
      <c r="H387" s="374">
        <f>IF('Załącznik Nr 2 - wydatki'!H707&gt;0,'Załącznik Nr 2 - wydatki'!H707,"")</f>
        <v>68710</v>
      </c>
      <c r="I387" s="374">
        <f>IF('Załącznik Nr 2 - wydatki'!I707&gt;0,'Załącznik Nr 2 - wydatki'!I707,"")</f>
      </c>
      <c r="J387" s="374">
        <f>IF('Załącznik Nr 2 - wydatki'!J707&gt;0,'Załącznik Nr 2 - wydatki'!J707,"")</f>
      </c>
      <c r="K387" s="34"/>
    </row>
    <row r="388" spans="1:11" s="5" customFormat="1" ht="14.25" customHeight="1">
      <c r="A388" s="44"/>
      <c r="B388" s="58"/>
      <c r="C388" s="106" t="s">
        <v>298</v>
      </c>
      <c r="D388" s="206">
        <v>4170</v>
      </c>
      <c r="E388" s="374">
        <f>IF('Załącznik Nr 2 - wydatki'!E708&gt;0,'Załącznik Nr 2 - wydatki'!E708,"")</f>
        <v>1650</v>
      </c>
      <c r="F388" s="374">
        <f>IF('Załącznik Nr 2 - wydatki'!F708&gt;0,'Załącznik Nr 2 - wydatki'!F708,"")</f>
      </c>
      <c r="G388" s="374">
        <f>IF('Załącznik Nr 2 - wydatki'!G708&gt;0,'Załącznik Nr 2 - wydatki'!G708,"")</f>
      </c>
      <c r="H388" s="374">
        <f>IF('Załącznik Nr 2 - wydatki'!H708&gt;0,'Załącznik Nr 2 - wydatki'!H708,"")</f>
      </c>
      <c r="I388" s="374">
        <f>IF('Załącznik Nr 2 - wydatki'!I708&gt;0,'Załącznik Nr 2 - wydatki'!I708,"")</f>
      </c>
      <c r="J388" s="374">
        <f>IF('Załącznik Nr 2 - wydatki'!J708&gt;0,'Załącznik Nr 2 - wydatki'!J708,"")</f>
      </c>
      <c r="K388" s="34"/>
    </row>
    <row r="389" spans="1:11" s="5" customFormat="1" ht="13.5" customHeight="1">
      <c r="A389" s="44"/>
      <c r="B389" s="58"/>
      <c r="C389" s="113" t="s">
        <v>286</v>
      </c>
      <c r="D389" s="43">
        <v>3040</v>
      </c>
      <c r="E389" s="351">
        <f>IF('Załącznik Nr 2 - wydatki'!E709&gt;0,'Załącznik Nr 2 - wydatki'!E709,"")</f>
        <v>18250</v>
      </c>
      <c r="F389" s="351">
        <f>IF('Załącznik Nr 2 - wydatki'!F709&gt;0,'Załącznik Nr 2 - wydatki'!F709,"")</f>
        <v>7000</v>
      </c>
      <c r="G389" s="351">
        <f>IF('Załącznik Nr 2 - wydatki'!G709&gt;0,'Załącznik Nr 2 - wydatki'!G709,"")</f>
        <v>7000</v>
      </c>
      <c r="H389" s="351">
        <f>IF('Załącznik Nr 2 - wydatki'!H709&gt;0,'Załącznik Nr 2 - wydatki'!H709,"")</f>
        <v>7000</v>
      </c>
      <c r="I389" s="351">
        <f>IF('Załącznik Nr 2 - wydatki'!I709&gt;0,'Załącznik Nr 2 - wydatki'!I709,"")</f>
      </c>
      <c r="J389" s="351">
        <f>IF('Załącznik Nr 2 - wydatki'!J709&gt;0,'Załącznik Nr 2 - wydatki'!J709,"")</f>
      </c>
      <c r="K389" s="34">
        <f t="shared" si="77"/>
        <v>0.3835616438356164</v>
      </c>
    </row>
    <row r="390" spans="1:11" s="5" customFormat="1" ht="13.5" customHeight="1">
      <c r="A390" s="44"/>
      <c r="B390" s="58"/>
      <c r="C390" s="51" t="s">
        <v>117</v>
      </c>
      <c r="D390" s="41">
        <v>4210</v>
      </c>
      <c r="E390" s="351">
        <f>IF('Załącznik Nr 2 - wydatki'!E710&gt;0,'Załącznik Nr 2 - wydatki'!E710,"")</f>
        <v>5350</v>
      </c>
      <c r="F390" s="351">
        <f>IF('Załącznik Nr 2 - wydatki'!F710&gt;0,'Załącznik Nr 2 - wydatki'!F710,"")</f>
        <v>7000</v>
      </c>
      <c r="G390" s="351">
        <f>IF('Załącznik Nr 2 - wydatki'!G710&gt;0,'Załącznik Nr 2 - wydatki'!G710,"")</f>
        <v>7000</v>
      </c>
      <c r="H390" s="351">
        <f>IF('Załącznik Nr 2 - wydatki'!H710&gt;0,'Załącznik Nr 2 - wydatki'!H710,"")</f>
        <v>7000</v>
      </c>
      <c r="I390" s="351">
        <f>IF('Załącznik Nr 2 - wydatki'!I710&gt;0,'Załącznik Nr 2 - wydatki'!I710,"")</f>
      </c>
      <c r="J390" s="351">
        <f>IF('Załącznik Nr 2 - wydatki'!J710&gt;0,'Załącznik Nr 2 - wydatki'!J710,"")</f>
      </c>
      <c r="K390" s="34">
        <f t="shared" si="77"/>
        <v>1.308411214953271</v>
      </c>
    </row>
    <row r="391" spans="1:11" s="5" customFormat="1" ht="13.5" customHeight="1">
      <c r="A391" s="44"/>
      <c r="B391" s="58"/>
      <c r="C391" s="113" t="s">
        <v>83</v>
      </c>
      <c r="D391" s="42">
        <v>4300</v>
      </c>
      <c r="E391" s="351">
        <f>IF('Załącznik Nr 2 - wydatki'!E711&gt;0,'Załącznik Nr 2 - wydatki'!E711,"")</f>
        <v>9500</v>
      </c>
      <c r="F391" s="351">
        <f>IF('Załącznik Nr 2 - wydatki'!F711&gt;0,'Załącznik Nr 2 - wydatki'!F711,"")</f>
        <v>6650</v>
      </c>
      <c r="G391" s="351">
        <f>IF('Załącznik Nr 2 - wydatki'!G711&gt;0,'Załącznik Nr 2 - wydatki'!G711,"")</f>
        <v>6650</v>
      </c>
      <c r="H391" s="351">
        <f>IF('Załącznik Nr 2 - wydatki'!H711&gt;0,'Załącznik Nr 2 - wydatki'!H711,"")</f>
        <v>6650</v>
      </c>
      <c r="I391" s="351">
        <f>IF('Załącznik Nr 2 - wydatki'!I711&gt;0,'Załącznik Nr 2 - wydatki'!I711,"")</f>
      </c>
      <c r="J391" s="351">
        <f>IF('Załącznik Nr 2 - wydatki'!J711&gt;0,'Załącznik Nr 2 - wydatki'!J711,"")</f>
      </c>
      <c r="K391" s="34">
        <f t="shared" si="77"/>
        <v>0.7</v>
      </c>
    </row>
    <row r="392" spans="1:11" s="5" customFormat="1" ht="13.5" customHeight="1" thickBot="1">
      <c r="A392" s="44"/>
      <c r="B392" s="58"/>
      <c r="C392" s="113" t="s">
        <v>138</v>
      </c>
      <c r="D392" s="42">
        <v>4530</v>
      </c>
      <c r="E392" s="351">
        <f>IF('Załącznik Nr 2 - wydatki'!E712&gt;0,'Załącznik Nr 2 - wydatki'!E712,"")</f>
        <v>1500</v>
      </c>
      <c r="F392" s="351">
        <f>IF('Załącznik Nr 2 - wydatki'!F712&gt;0,'Załącznik Nr 2 - wydatki'!F712,"")</f>
        <v>300</v>
      </c>
      <c r="G392" s="351">
        <f>IF('Załącznik Nr 2 - wydatki'!G712&gt;0,'Załącznik Nr 2 - wydatki'!G712,"")</f>
        <v>300</v>
      </c>
      <c r="H392" s="351">
        <f>IF('Załącznik Nr 2 - wydatki'!H712&gt;0,'Załącznik Nr 2 - wydatki'!H712,"")</f>
        <v>300</v>
      </c>
      <c r="I392" s="351">
        <f>IF('Załącznik Nr 2 - wydatki'!I712&gt;0,'Załącznik Nr 2 - wydatki'!I712,"")</f>
      </c>
      <c r="J392" s="351">
        <f>IF('Załącznik Nr 2 - wydatki'!J712&gt;0,'Załącznik Nr 2 - wydatki'!J712,"")</f>
      </c>
      <c r="K392" s="34">
        <f t="shared" si="77"/>
        <v>0.2</v>
      </c>
    </row>
    <row r="393" spans="1:11" s="15" customFormat="1" ht="33" customHeight="1" thickBot="1">
      <c r="A393" s="77"/>
      <c r="B393" s="77"/>
      <c r="C393" s="117" t="s">
        <v>215</v>
      </c>
      <c r="D393" s="143"/>
      <c r="E393" s="486">
        <f aca="true" t="shared" si="81" ref="E393:J393">SUM(E377+E360+E326+E314+E233+E219+E178+E167+E172+E147+E144+E87+E80+E63+E58+E17+E14+E11)</f>
        <v>128120873</v>
      </c>
      <c r="F393" s="486">
        <f t="shared" si="81"/>
        <v>114758549</v>
      </c>
      <c r="G393" s="486">
        <f t="shared" si="81"/>
        <v>112542503</v>
      </c>
      <c r="H393" s="486">
        <f t="shared" si="81"/>
        <v>47636429</v>
      </c>
      <c r="I393" s="486">
        <f t="shared" si="81"/>
        <v>45921692</v>
      </c>
      <c r="J393" s="486">
        <f t="shared" si="81"/>
        <v>18984382</v>
      </c>
      <c r="K393" s="34">
        <f t="shared" si="77"/>
        <v>0.8784088054098727</v>
      </c>
    </row>
    <row r="394" spans="1:4" ht="12.75">
      <c r="A394" s="16"/>
      <c r="B394" s="16"/>
      <c r="C394" s="16"/>
      <c r="D394" s="16"/>
    </row>
    <row r="395" s="5" customFormat="1" ht="12.75"/>
    <row r="396" ht="12.75">
      <c r="C396" s="237"/>
    </row>
    <row r="397" ht="12.75">
      <c r="F397" s="237"/>
    </row>
    <row r="400" ht="12.75">
      <c r="H400" s="5"/>
    </row>
    <row r="411" ht="30" customHeight="1">
      <c r="C411" s="262"/>
    </row>
  </sheetData>
  <printOptions/>
  <pageMargins left="0.1968503937007874" right="0.1968503937007874" top="0.3937007874015748" bottom="0.1968503937007874" header="0.196850393700787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2006-11-08T13:10:39Z</cp:lastPrinted>
  <dcterms:created xsi:type="dcterms:W3CDTF">2001-09-17T09:03:48Z</dcterms:created>
  <dcterms:modified xsi:type="dcterms:W3CDTF">2006-11-08T13:19:32Z</dcterms:modified>
  <cp:category/>
  <cp:version/>
  <cp:contentType/>
  <cp:contentStatus/>
</cp:coreProperties>
</file>