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910" windowHeight="7260" tabRatio="785" activeTab="0"/>
  </bookViews>
  <sheets>
    <sheet name="Załącznik Nr 1-dochody" sheetId="1" r:id="rId1"/>
    <sheet name="Załącznik Nr 1a dochody powiatu" sheetId="2" r:id="rId2"/>
    <sheet name="Załącznik Nr1b-dochody gminy" sheetId="3" r:id="rId3"/>
    <sheet name="Załącznik Nr 1c dotacje gm.pow." sheetId="4" r:id="rId4"/>
    <sheet name="Załącznik ńr 1c-1-powiat" sheetId="5" r:id="rId5"/>
    <sheet name="Załącznik Nr 1c-2-gmina" sheetId="6" r:id="rId6"/>
    <sheet name="Załącznik Nr 1d-zad.adm.rząd." sheetId="7" r:id="rId7"/>
  </sheets>
  <definedNames>
    <definedName name="_xlnm.Print_Titles" localSheetId="1">'Załącznik Nr 1a dochody powiatu'!$9:$9</definedName>
    <definedName name="_xlnm.Print_Titles" localSheetId="3">'Załącznik Nr 1c dotacje gm.pow.'!$10:$10</definedName>
    <definedName name="_xlnm.Print_Titles" localSheetId="5">'Załącznik Nr 1c-2-gmina'!$13:$13</definedName>
    <definedName name="_xlnm.Print_Titles" localSheetId="0">'Załącznik Nr 1-dochody'!$9:$9</definedName>
    <definedName name="_xlnm.Print_Titles" localSheetId="2">'Załącznik Nr1b-dochody gminy'!$11:$11</definedName>
    <definedName name="_xlnm.Print_Titles" localSheetId="4">'Załącznik ńr 1c-1-powiat'!$11:$11</definedName>
    <definedName name="Z_F15D1700_FBD3_11D7_9137_0001020BE0E4_.wvu.PrintTitles" localSheetId="0" hidden="1">'Załącznik Nr 1-dochody'!$8:$8</definedName>
    <definedName name="Z_F15D1700_FBD3_11D7_9137_0001020BE0E4_.wvu.Rows" localSheetId="3" hidden="1">'Załącznik Nr 1c dotacje gm.pow.'!#REF!</definedName>
  </definedNames>
  <calcPr fullCalcOnLoad="1"/>
</workbook>
</file>

<file path=xl/sharedStrings.xml><?xml version="1.0" encoding="utf-8"?>
<sst xmlns="http://schemas.openxmlformats.org/spreadsheetml/2006/main" count="1307" uniqueCount="315">
  <si>
    <t>Dział</t>
  </si>
  <si>
    <t>Rozdz.</t>
  </si>
  <si>
    <t>Wyszczególnienie</t>
  </si>
  <si>
    <t>§</t>
  </si>
  <si>
    <t>Pozostałe odsetki</t>
  </si>
  <si>
    <t>Pozostała działalność</t>
  </si>
  <si>
    <t>050</t>
  </si>
  <si>
    <t>Rybołówstwo i rybactwo</t>
  </si>
  <si>
    <t>05095</t>
  </si>
  <si>
    <t>Transport i łączność</t>
  </si>
  <si>
    <t>Wpływy z różnych dochodów</t>
  </si>
  <si>
    <t>Drogi publiczne gminne</t>
  </si>
  <si>
    <t>Gospodarka mieszkaniowa</t>
  </si>
  <si>
    <t>Gospodarka gruntami i nieruchomościami</t>
  </si>
  <si>
    <t>Wpływy z różnych opłat</t>
  </si>
  <si>
    <t>Działalność usługowa</t>
  </si>
  <si>
    <t>Prace geodezyjne i kartograficzne</t>
  </si>
  <si>
    <t>Opracowania geodezyjne i kartograficzne</t>
  </si>
  <si>
    <t>Nadzór budowlany</t>
  </si>
  <si>
    <t>Administracja publiczna</t>
  </si>
  <si>
    <t>Urzędy Wojewódzkie</t>
  </si>
  <si>
    <t>Starostwa powiatowe</t>
  </si>
  <si>
    <t>Wpłwy z opłaty komunikacyjnej</t>
  </si>
  <si>
    <t>Komisje poborowe</t>
  </si>
  <si>
    <t>Urzędy naczelnych organów władzy państwowej, kontroli i ochrony prawa oraz sądownictwa</t>
  </si>
  <si>
    <t>Bezpieczeństwo publiczne i ochrona przeciwpożarowa</t>
  </si>
  <si>
    <t>Komendy Powiatowe Państwowej Straży Pożarnej</t>
  </si>
  <si>
    <t>Straż Miejska</t>
  </si>
  <si>
    <t>Wpływy z podatku dochodowego od osób fizycznych</t>
  </si>
  <si>
    <t>Podatek od nieruchomości</t>
  </si>
  <si>
    <t>Podatek od środków transportowych</t>
  </si>
  <si>
    <t>Podatek od czynności cywilnoprawnych</t>
  </si>
  <si>
    <t>Podatek rolny</t>
  </si>
  <si>
    <t>Podatek leśny</t>
  </si>
  <si>
    <t>Podatek od spadków i darowizn</t>
  </si>
  <si>
    <t>Wpływy z opłaty skarbowej</t>
  </si>
  <si>
    <t>Wpływy z różnych rozliczeń</t>
  </si>
  <si>
    <t>Udziały gmin w podatkach stanowiących dochód budżetu państwa</t>
  </si>
  <si>
    <t>Podatek dochodowy od osób fizycznych</t>
  </si>
  <si>
    <t>Podatek dochodowy od osób prawnych</t>
  </si>
  <si>
    <t>Udziały powiatów w podatkach stanowiących dochód budżetu państwa</t>
  </si>
  <si>
    <t xml:space="preserve">Różne rozliczenia </t>
  </si>
  <si>
    <t>Oświata i wychowanie</t>
  </si>
  <si>
    <t>Szkoły podstawowe</t>
  </si>
  <si>
    <t>Gimnazja</t>
  </si>
  <si>
    <t>Licea Ogólnokształcące</t>
  </si>
  <si>
    <t>Ochrona zdrowia</t>
  </si>
  <si>
    <t>Placówki opiekuńczo - wychowawcze</t>
  </si>
  <si>
    <t>Wpływy z usług</t>
  </si>
  <si>
    <t>Dotacje celowe otrzymane z budżetu państwa na realizację bieżących zadań własnych powiatu</t>
  </si>
  <si>
    <t>Domy Pomocy Społecznej</t>
  </si>
  <si>
    <t>Ośrodki wsparcia</t>
  </si>
  <si>
    <t>Rodziny zastępcze</t>
  </si>
  <si>
    <t>Ośrodki pomocy społecznej</t>
  </si>
  <si>
    <t>Ośrodki adopcyjno - opiekuńcze</t>
  </si>
  <si>
    <t>Edukacyjna opieka wychowawcza</t>
  </si>
  <si>
    <t>Internaty i bursy  szkolne</t>
  </si>
  <si>
    <t>Pomoc materialna dla uczniów</t>
  </si>
  <si>
    <t>Gospodarka komunalna i ochrona środowiska</t>
  </si>
  <si>
    <t>Gospodarka ściekowa i ochrona wód</t>
  </si>
  <si>
    <t>Gospodarka odpadami</t>
  </si>
  <si>
    <t>Wpływy z opłaty eksploatacyjnej  Szalet , Dworzec</t>
  </si>
  <si>
    <t>Kultura i ochrona dziedzictwa narodowego</t>
  </si>
  <si>
    <t>Filharmonie , orkiestry , chóry i kapele</t>
  </si>
  <si>
    <t>Biblioteki</t>
  </si>
  <si>
    <t>Muzea</t>
  </si>
  <si>
    <t>R a z e m</t>
  </si>
  <si>
    <t>Wpływy z opłat za zezwolenia na sprzedaż alkoholu</t>
  </si>
  <si>
    <t>Pomoc dla uchodzców</t>
  </si>
  <si>
    <t>Urzędy gmin  / miast i miast na prawach powiatu /</t>
  </si>
  <si>
    <t>Urzędy naczelnych organów władzy państwowej,kontroli i ochrony prawa</t>
  </si>
  <si>
    <t>Część oświatowa subwencji ogólnej dla jednostek samorządu terytorialnego</t>
  </si>
  <si>
    <t>Centra Kształcenia Ustawicznego i Praktycznego oraz ośrodki dokształcania zawodowego</t>
  </si>
  <si>
    <t xml:space="preserve">Zasiłki i pomoc w naturze oraz składki na ubezpieczenia społeczne </t>
  </si>
  <si>
    <t>Usługi opiekuńcze i specjalistyczne usługi opiekuńcze</t>
  </si>
  <si>
    <t>Teatry dramatyczne i lalkowe</t>
  </si>
  <si>
    <t>Dotacje celowe otrzymane z budżetu państwa na zadania bieżące z zakresu administracji rządowej oraz inne zadania zlecone ustawami realizowane przez powiat</t>
  </si>
  <si>
    <t>Wpływy z opłat  za zarząd, użytkowanie i użytkowanie wieczyste nieruchomości</t>
  </si>
  <si>
    <t>Wpływy z tytułu przekształcenia prawa użytkowania wieczystego przysługującego osobom fizycznym w prawo własności</t>
  </si>
  <si>
    <t>Odsetki od nieterminowych wpłat z tytułu podatków i opłat</t>
  </si>
  <si>
    <t>Dotacje otrzymane  z funduszy celowych na realizację zadań bieżących jednostek sektora finansów publicznych</t>
  </si>
  <si>
    <t>Grzywny, mandaty i inne kary pieniężne od ludności</t>
  </si>
  <si>
    <t xml:space="preserve">Dotacje celowe otrzymane z budżetu państwa na realizację zadań bieżących  z zakresu administracji rządowej oraz innych zadań  zleconych gminie ustawami </t>
  </si>
  <si>
    <t>Podatek od działalności gospodarczej osób fizycznych opłacany w formie  karty podatkowej</t>
  </si>
  <si>
    <t>Podatek od posiadania psów</t>
  </si>
  <si>
    <t>Wpływy z opłaty targowej</t>
  </si>
  <si>
    <t>Wpływy z opłaty administracyjnej za czynności urzędowe</t>
  </si>
  <si>
    <t>Subwencje ogólne z budżetu państwa / powiat/</t>
  </si>
  <si>
    <t>Subwencje ogólne z budżetu państwa / gmina/</t>
  </si>
  <si>
    <t>Subwencje ogólne z budżetu państwa</t>
  </si>
  <si>
    <t>Dotacje celowe otrzymane  z budżetu państwa na realizację własnych zadań bieżących gmin.</t>
  </si>
  <si>
    <t>Dotacje celowe otrzymane z powiatu na zadania bieżące realizowane na podstawie porozumień między jednostkami samorządu terytorialnego</t>
  </si>
  <si>
    <t>Wpływy z innych lokalnych opłat pobieranych przez jednostki samorządu terytorialnego na podstawie odrębnych ustaw  / karty wędkarskie /</t>
  </si>
  <si>
    <t xml:space="preserve">Dotacje celowe otrzymane z powiatu na zadania bieżace realizowane na podstawie porozumień między jednostkami samorządu terytorytorialnego </t>
  </si>
  <si>
    <t>Dotacje celowe otrzymane z budżetu państwa na zadania bieżące z zakresu administracji rządowej oraz inne zadania zlecone ustawami realiz.przez powiat</t>
  </si>
  <si>
    <t>Dotacje celowe otrzymane  z budżetu państwa na realizację własnych zadań bieżących gmin</t>
  </si>
  <si>
    <t>Odsetki od nietermin.wpłat z tytułu podatków i opłat</t>
  </si>
  <si>
    <t>Część wyrównawcza subw.ogólnej dla powiatów</t>
  </si>
  <si>
    <t>Dochody z najmu i dzierżawy składników majątkowych Skarbu Państwa, jednostek samorządu terytorialnego lub innych jednostek zaliczanych do sektora finansów publicznych oraz innych umów o podobnym charakterze</t>
  </si>
  <si>
    <t>Dotacje celowe otrzymane z budżetu państwa na inwestycje i zakupy inwestycyjne z zakresu administracji rządowej oraz inne zadania zlecone ustawami realizowane przez powiat.</t>
  </si>
  <si>
    <t>Wpływy z innych opłat stanowiących dochody jednostek samorządu terytor.na podstawie ustaw</t>
  </si>
  <si>
    <t>Szkoły zawodowe</t>
  </si>
  <si>
    <t xml:space="preserve">Składki na ubezpieczenie zdrowotne oraz świadczenia dla osób nie objętych obowiązkiem ubezpieczenia zdrowotnego </t>
  </si>
  <si>
    <t xml:space="preserve">Pomoc społeczna </t>
  </si>
  <si>
    <t>Pozostałe zadania w zakresie polityki społecznej</t>
  </si>
  <si>
    <t>0490</t>
  </si>
  <si>
    <t>6290</t>
  </si>
  <si>
    <t>0970</t>
  </si>
  <si>
    <t>0470</t>
  </si>
  <si>
    <t>0690</t>
  </si>
  <si>
    <t>0750</t>
  </si>
  <si>
    <t>0760</t>
  </si>
  <si>
    <t>0910</t>
  </si>
  <si>
    <t>2110</t>
  </si>
  <si>
    <t>2360</t>
  </si>
  <si>
    <t>2440</t>
  </si>
  <si>
    <t>0570</t>
  </si>
  <si>
    <t>2010</t>
  </si>
  <si>
    <t>0420</t>
  </si>
  <si>
    <t>0920</t>
  </si>
  <si>
    <t>0480</t>
  </si>
  <si>
    <t>6410</t>
  </si>
  <si>
    <t>0350</t>
  </si>
  <si>
    <t>0310</t>
  </si>
  <si>
    <t>0340</t>
  </si>
  <si>
    <t>0500</t>
  </si>
  <si>
    <t>0320</t>
  </si>
  <si>
    <t>0330</t>
  </si>
  <si>
    <t>0360</t>
  </si>
  <si>
    <t>0370</t>
  </si>
  <si>
    <t>0430</t>
  </si>
  <si>
    <t>0450</t>
  </si>
  <si>
    <t>0410</t>
  </si>
  <si>
    <t>0010</t>
  </si>
  <si>
    <t>0020</t>
  </si>
  <si>
    <t>2920</t>
  </si>
  <si>
    <t>2130</t>
  </si>
  <si>
    <t>2030</t>
  </si>
  <si>
    <t>0830</t>
  </si>
  <si>
    <t>2320</t>
  </si>
  <si>
    <t>6260</t>
  </si>
  <si>
    <t>6310</t>
  </si>
  <si>
    <t>0460</t>
  </si>
  <si>
    <t xml:space="preserve">Dochody od osób prawnych, od osób fizycznych i od innych jednostek nieposiadających osobowości prawnej </t>
  </si>
  <si>
    <t>Licea profilowane</t>
  </si>
  <si>
    <t>w tym:</t>
  </si>
  <si>
    <t xml:space="preserve">Dotacje </t>
  </si>
  <si>
    <t>ogółem</t>
  </si>
  <si>
    <t>Dotacje    celowe</t>
  </si>
  <si>
    <t>na zadania  własne</t>
  </si>
  <si>
    <t>Dotacje     administr.</t>
  </si>
  <si>
    <t>z zakresu  rządowej</t>
  </si>
  <si>
    <t>Dotacje podstawie</t>
  </si>
  <si>
    <t>na porozum.</t>
  </si>
  <si>
    <t>Dotacje     celowe</t>
  </si>
  <si>
    <t>Dotacje</t>
  </si>
  <si>
    <t>Dotacje celowe na zad.własne powiat</t>
  </si>
  <si>
    <t>Dotacje celowe na zad.własne  gmina</t>
  </si>
  <si>
    <t>Dotacje z zakresu adm.rząd.  powiat</t>
  </si>
  <si>
    <t>Dotacje z zakresu adm.rząd.  gmina</t>
  </si>
  <si>
    <t>Dotacje na podstawie porozumień</t>
  </si>
  <si>
    <t>Dochody własne</t>
  </si>
  <si>
    <t>Środki pomocowe Unii Europejskiej</t>
  </si>
  <si>
    <t>Dotacje celowe otrzymane z budżetu państwa na realizację inwestycji i zakupów inwestycyjnych własnych gmin</t>
  </si>
  <si>
    <t>DOCHODY ZWIĄZANE  Z  REALIZACJĄ  ZADAŃ Z ZAKRESU ADMINISTRACJI RZĄDOWEJ</t>
  </si>
  <si>
    <t>L.P</t>
  </si>
  <si>
    <t>DZIAŁ</t>
  </si>
  <si>
    <t>ROZDZIAŁ</t>
  </si>
  <si>
    <t xml:space="preserve">§ </t>
  </si>
  <si>
    <t>WYSZCZEGÓLNIENIE</t>
  </si>
  <si>
    <t>KWOTA</t>
  </si>
  <si>
    <t>Komendy powiatowe PSP</t>
  </si>
  <si>
    <t>RAZEM</t>
  </si>
  <si>
    <t>Dochody od osób prawnych, od osób fizycznych i od innych jednostek nieposiadających osobowości prawnej oraz wydatki związane z ich poborem</t>
  </si>
  <si>
    <t>Wpływy i wydatki związane z gromadzeniem środków z opłat  produktowych</t>
  </si>
  <si>
    <t>0400</t>
  </si>
  <si>
    <t>Wpływy z opłaty produktowej</t>
  </si>
  <si>
    <t>Dotacje celowe otrzymane z budżetu państwa na zadania bieżące z zakresu administracji rządowej oraz inne zadania zlecone ustawami realiz.przez powiat /placówki opiekuńczo - wychowawcze /</t>
  </si>
  <si>
    <t>Dotacje celowe otrzymane z budżetu państwa na zadania bieżące z zakresu administracji rządowej oraz inne zadania zlecone ustawami realizowane przez powiat / dzieci i młodzież w szkołach i placówkach szkolno - wychowawczych/</t>
  </si>
  <si>
    <t>Urzędy Wojewódzkie / opłaty za wydanie dowodów osobistych oraz za udoskonalanie danych z gminnych zbiorów meldunkowych /</t>
  </si>
  <si>
    <t>*g - plan gminy</t>
  </si>
  <si>
    <t>*p - plan powiatu</t>
  </si>
  <si>
    <t xml:space="preserve">%    Wykonania          ( 6/5 ) </t>
  </si>
  <si>
    <t>%         wykonania          6:5</t>
  </si>
  <si>
    <t>Wpływy z innych lokalnych opłat pobieranych przez jednostki samorządu terytorialnego na podstawie odrębnych ustaw /adiacenty/</t>
  </si>
  <si>
    <t>Część wyrównawcza subw.ogólnej dla gmin</t>
  </si>
  <si>
    <t>Część równoważąca subwencji ogólnej  dla powiatów</t>
  </si>
  <si>
    <t>6291</t>
  </si>
  <si>
    <t>Kultura fizyczna i sport</t>
  </si>
  <si>
    <t xml:space="preserve">Środki na dofinansowanie własnych inwestycji gmin,powiatów,samorządów województw pozyskane z innych żródeł współfinansowanie ŁSM. </t>
  </si>
  <si>
    <t>`</t>
  </si>
  <si>
    <t>Drogi publiczne w miastach na prawach powiatu</t>
  </si>
  <si>
    <t>2020</t>
  </si>
  <si>
    <t>Świadczenia rodzinne oraz składki na ubezpieczenia emerytalne i rentowe z ubezpieczenia  społecznego</t>
  </si>
  <si>
    <t>Dotacje celowe otrzymane z budżetu państwa na zadania bieżące realizowane przez powiat na podstawie porozumieńz organami administracji rządowej</t>
  </si>
  <si>
    <t>2120</t>
  </si>
  <si>
    <t>Wpływy z usług "Klub Seniora"</t>
  </si>
  <si>
    <t>Wpływy z usług - Dzienny Dom Pomocy</t>
  </si>
  <si>
    <t>Część równoważąca subwencji ogólnej  dla gmin</t>
  </si>
  <si>
    <t>Cmentarze</t>
  </si>
  <si>
    <t>Dotacje celowe otrzymane z budżetu państwa na zadania bieżące  realizowane przez gminę na podstawie porozumień  z organami administracji rządowej</t>
  </si>
  <si>
    <t>Wpływy z podatku rolnego, podatku leśnego,podatku od czynności cywilnoprawnych , podatków i opłat lokalnych od osób prawnych i innych jednostek organizacyjnych .</t>
  </si>
  <si>
    <t>Wpływy z podatku rolnego, podatku leśnego,podatku od spadków i darowizn , podatku od czynności cywilnoprawnych oraz podatku i opłat lokalnych od osób fizycznych .</t>
  </si>
  <si>
    <t>Składki na ubezpieczenie zdrowotne opłacane  za osoby pobierajce niektóre świadczenia z pomocy społecznej oraz niektóre świadczenia rodzinne</t>
  </si>
  <si>
    <t>Zespoły do spraw orzekania o niepełnosprawności</t>
  </si>
  <si>
    <t xml:space="preserve">Dochody jednostek samorządu terytorialnego związane z  realizacją zadań z zakresu administracji rządowej oraz innych zadań zleconych ustawami </t>
  </si>
  <si>
    <t xml:space="preserve">Środki na dofinansowanie własnych inwestycji gmin ,powiatów, samorządów województw , pozyskane z innych żródeł </t>
  </si>
  <si>
    <t>0680</t>
  </si>
  <si>
    <t>Wpływy od rodziców z tytułu odpłatności  za utrzymanie dzieci w placówkach opiekuńczo - wychowawczych</t>
  </si>
  <si>
    <t>Wpływy ze sprzedaży składników majątkowych</t>
  </si>
  <si>
    <t>0870</t>
  </si>
  <si>
    <t>Wpływy z róznych dochodów</t>
  </si>
  <si>
    <t>Dotacje otrzymane z funduszy celowych na finansowanie lub dofinansowanie kosztów realizacji inwestycji i zakupów inwestycyjnych jednostek sektora fin.publ./SzP10/</t>
  </si>
  <si>
    <t>Dotacje otrzymane z funduszy celowych na finansowanie lub dofinansowanie kosztów realizacji inwestycji i zakupów inwestycyjnych jednostek sektora fin.publ./PG8//</t>
  </si>
  <si>
    <t>6339</t>
  </si>
  <si>
    <t>6299</t>
  </si>
  <si>
    <t>Pomoc materialna dla studentów</t>
  </si>
  <si>
    <t>Szkolnictwo wyższe</t>
  </si>
  <si>
    <t>Dotacje celowe otrzymane z budżetu państwa na inwestycje i zakupy inwestycyjne z zakresu administracji rządowej oraz inne zadania zlecone gminom ustawami</t>
  </si>
  <si>
    <t>Dotacje celowe otzrymane z budżetu państwa na inwestycje i zakupy inwestycyjne z zakresu administracji rządowej orz innych zadań zleconych gminom ustawami</t>
  </si>
  <si>
    <t>Dotacje otrzymane z funduszy celowych na finansowanie lub dofinansowanie kosztów realizacji inwestycji i zakupów inwestycyjnych jednostek sektora fin.publ.</t>
  </si>
  <si>
    <t>Zasiłki i pomoc w naturze oraz składki na ubezpieczenia emerytalne i rentowe</t>
  </si>
  <si>
    <t>Dotacje celowe otrzymane z budżetu państwa na inwetycje i zakupy inwestycyjne z zakresu administracji rządowej oraz innych zadań zadań zleconych gminom ustawami</t>
  </si>
  <si>
    <t>Środki na dofinansowanie własnych inwestycji gmin (związków gmin), powiatów(związków powiatów), samorządów województw, pozyskane z innych źródeł</t>
  </si>
  <si>
    <t>Oczeszcanie mista i wsi</t>
  </si>
  <si>
    <t>Dotacje otrzymane z funduszy celowych na realizację zadań bieżących jednostek sektora finansów publicznych</t>
  </si>
  <si>
    <t>Oczyszczanie mista i wsi</t>
  </si>
  <si>
    <t>Środki na dofinansowanie własnych inwestycji gmin, powiatów, samorządów województw pozyskane z innym źródeł</t>
  </si>
  <si>
    <t>Dotacje celowe otrzymane z budżetu państwa na zadania bieżące realizowane przez powiat na podstawie porozumień z organami administracji rządowej</t>
  </si>
  <si>
    <t>Lokalny transport zbiorowy</t>
  </si>
  <si>
    <t xml:space="preserve">Środki na dofinansowanie własnych inwestycji gmin (związków gmin) ,powiatów (związków powiatów), samorządów województw , pozyskane z innych żródeł </t>
  </si>
  <si>
    <t>6298</t>
  </si>
  <si>
    <t>Lokalny teransport zbiorowy</t>
  </si>
  <si>
    <t xml:space="preserve"> Środki  na dofinasowanie własnych  inwestycji  gmin,powiatów pozyskiwane z innych  źródeł</t>
  </si>
  <si>
    <t xml:space="preserve"> 8535</t>
  </si>
  <si>
    <t>2889</t>
  </si>
  <si>
    <t>2888</t>
  </si>
  <si>
    <t>Wpływy z podatku rolnego, podatku leśnego,podatku od spadków i darowizn , podatku od czynności cywilnoprawnych oraz podatków i opłat lokalnych od osób fizycznych .</t>
  </si>
  <si>
    <t>Środki  pochodzące  z budżetu Unii Europejskiej przeznaczone na finansowanie programów i projektów realizowanych  przez jednostki  sektora publ.</t>
  </si>
  <si>
    <t>Wpływy z różnych dochodów (zwrot niewykorzystanych niewygasłych nakładów-przygot. inw. z fund. Struktural.)</t>
  </si>
  <si>
    <t xml:space="preserve">Środki na dofinansowanie własnych inwestycji gmin pozyskane z innych żródeł - PHARE 2003 dla Programu MSP Podgórze </t>
  </si>
  <si>
    <t xml:space="preserve">Środki na dofinansowanie własnych inwestycji gmin,powiatów,samorządów województw pozyskane z innych żródeł </t>
  </si>
  <si>
    <t>Wpływy z innych lokalnych opłat pobieranych przez jednostki samorządu terytorialnego na podstawie odrębnych ustaw / adiacenty/</t>
  </si>
  <si>
    <t>Dotacja celowa otrzymana przez jednostkę samorządu terytor. od innej jedn. sam. terytor. będącej instytucją wdrażającą na zadania bieżące realizowane na podstawie porosumień (umów)</t>
  </si>
  <si>
    <t>6295</t>
  </si>
  <si>
    <t>Załącznik  Nr 1b</t>
  </si>
  <si>
    <t>Załącznik  Nr 1</t>
  </si>
  <si>
    <t>Załącznik  Nr 1a</t>
  </si>
  <si>
    <t>Załącznik  Nr 1c</t>
  </si>
  <si>
    <t>Załącznik  Nr 1c-1</t>
  </si>
  <si>
    <t>Załącznik  Nr 1c-2</t>
  </si>
  <si>
    <t>Załącznik  Nr 1d</t>
  </si>
  <si>
    <t xml:space="preserve">Środki na dofinansowanie własnych inwestycji gmin,powiatów, samorządów województw, pozyskane z innych żródeł-MPWiK </t>
  </si>
  <si>
    <t>Wpływy z tyt. Odpłatnego nabycia prawa własności i użytk. Wieczyst.</t>
  </si>
  <si>
    <t>0770</t>
  </si>
  <si>
    <t>Dotacje otrzymane z funduszy celowych na finansowanie lub dofinansowanie kosztów realizacji inwestycji i zakupów inwestycyjnych jednostek sektora fin.publ</t>
  </si>
  <si>
    <t>Szkoły podstawowe specjalne</t>
  </si>
  <si>
    <t>Przedszkola</t>
  </si>
  <si>
    <t>Ośrodek interwencji kryzysowej</t>
  </si>
  <si>
    <t>6292</t>
  </si>
  <si>
    <t xml:space="preserve">Dotacje celowe otrzymane z budżetu państwa na inwestycje i zakupy inwestycyjne realizowane przez powiat na pdst. porozumień z organami adm. rząd. </t>
  </si>
  <si>
    <t>6420</t>
  </si>
  <si>
    <t>Dotacje celowe otrzymane z budżetupaństwa na realizację inwestycji i zakupów inwestycyjnych własnych gmin</t>
  </si>
  <si>
    <t>Dotacje celowe otrzymane z samorządu wojew. Na inwestycje i zadania inwestycyjne realizowane na pdst.porozumień między jst</t>
  </si>
  <si>
    <t>6630</t>
  </si>
  <si>
    <t>Dotacje celowe otrzymane z samorządu wojew. na inwestycje i zadania inwestycyjne realizowane na pdst.porozumień między jst</t>
  </si>
  <si>
    <t>Subwencje</t>
  </si>
  <si>
    <t>Kupltura i ochrona dziedzictwa narodowego</t>
  </si>
  <si>
    <t>Pozostała dzialalność</t>
  </si>
  <si>
    <t>Szkoły podstawowa specjalne</t>
  </si>
  <si>
    <t>Pozostała działalnośc</t>
  </si>
  <si>
    <t>Środki na dofinansowanie własnych zadań bieżących gmin,powiatów,samorządów województw pozyskane z innych źródeł</t>
  </si>
  <si>
    <t>2705</t>
  </si>
  <si>
    <t>Dochody budżetu państwa związane z realizacją zadań zleconych jst</t>
  </si>
  <si>
    <t>Poradnie psychologiczno-pedagogiczne</t>
  </si>
  <si>
    <t>Promocja jednostek samorządu terytorialnego</t>
  </si>
  <si>
    <t>]</t>
  </si>
  <si>
    <t>do Zarządzenia Nr 196/06</t>
  </si>
  <si>
    <t>Prezydenta Miasta Łomża</t>
  </si>
  <si>
    <t>z dnia 06.11.2006r.</t>
  </si>
  <si>
    <t xml:space="preserve">                   Plan dochodów budżetu miasta  Łomży  na  2007 rok</t>
  </si>
  <si>
    <t>Przewidywane wykonanie budżetu na 31.12.2006r</t>
  </si>
  <si>
    <t>Plan na 2007 rok</t>
  </si>
  <si>
    <t xml:space="preserve">                           Plan  dochodów  miasta  Łomży  na  2007 rok - Powiat</t>
  </si>
  <si>
    <t>Przew. wykonanie na 31.12.06 r</t>
  </si>
  <si>
    <t xml:space="preserve">                           Plan  dochodów  miasta  Łomży  na  2007rok - Gmina</t>
  </si>
  <si>
    <t>Przewidywane wykonanie 2006r.</t>
  </si>
  <si>
    <t>Dotacje celowe na realizacje zadań  gminy i powiatu na 2007 rok</t>
  </si>
  <si>
    <t>Dotacje celowe na realizacje zadań  powiatu na 2007 rok</t>
  </si>
  <si>
    <t>Przewidywane wykonanie za 2006r</t>
  </si>
  <si>
    <t>plan na 2007r</t>
  </si>
  <si>
    <t>plan  na 2007r</t>
  </si>
  <si>
    <t>plan na 2007 r</t>
  </si>
  <si>
    <t>Dotacje celowe na realizacje zadań  gminy na 2007 rok</t>
  </si>
  <si>
    <t>plan na 2007</t>
  </si>
  <si>
    <t>ORAZ INNYCH ZADAŃ ZLECONYCH JEDNOSTKOM SAMORZĄDU TERYTORIALNEGO - 2007 ROK</t>
  </si>
  <si>
    <t xml:space="preserve"> -wpływy z opłat za zarząd , użytkowanie i użytkowanie wieczyste nieruchomości                              </t>
  </si>
  <si>
    <t xml:space="preserve"> -dochody z najmu i dzierżawy składników majątkowych Skarbu Państwa , ,jednostek samorządu terytorialnego lub innych jednostek  zaliczanych do sektora finansów publicznych oraz innych umów o podobnym charakterze</t>
  </si>
  <si>
    <t xml:space="preserve"> -wpływy z tytułu przekształcenia prawa użytkowania wieczystego przysługującego osobom fizycznym w prawo własności</t>
  </si>
  <si>
    <t xml:space="preserve"> -wpływy ze sprzedaży składników majątkowych</t>
  </si>
  <si>
    <t xml:space="preserve"> -grzywny,mandaty i inne kary pieniężne od ludności</t>
  </si>
  <si>
    <t xml:space="preserve"> -wpływy z różnych opłat</t>
  </si>
  <si>
    <t xml:space="preserve"> -wpływy z usług</t>
  </si>
  <si>
    <t xml:space="preserve"> -wpływy ze  sprzedaży składników majątkowych</t>
  </si>
  <si>
    <t xml:space="preserve"> -wpływy z różnych dochodów</t>
  </si>
  <si>
    <t>Wpływy z różnych dochodów (zwrot niewykorzystanych niewygasłych nakładów-przygot. inw. z fund. struktural.)</t>
  </si>
  <si>
    <t>Wpływy z tyt. odpłatnego nabycia prawa własności i użytk. wieczyst.</t>
  </si>
  <si>
    <t>Środki  pochodzące  z Unii Europejskiejprzeznaczone na finansowanieprogramów i projektów realizowane  przez jednostki  sektora publ.</t>
  </si>
  <si>
    <t xml:space="preserve"> </t>
  </si>
  <si>
    <t>Dotacje z funduszy celowych</t>
  </si>
  <si>
    <t>Dotacje z</t>
  </si>
  <si>
    <t>funduszy celowych</t>
  </si>
  <si>
    <t>Ośrodek Interwencji kryzysowej</t>
  </si>
  <si>
    <t>%                wykonania            (6/5 )</t>
  </si>
  <si>
    <t>%         wykonania    (6/5 )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</si>
</sst>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#,##0.0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_-* #,##0.0\ _z_ł_-;\-* #,##0.0\ _z_ł_-;_-* &quot;-&quot;??\ _z_ł_-;_-@_-"/>
    <numFmt numFmtId="178" formatCode="_-* #,##0\ _z_ł_-;\-* #,##0\ _z_ł_-;_-* &quot;-&quot;??\ _z_ł_-;_-@_-"/>
    <numFmt numFmtId="179" formatCode="_-* #,##0.00000\ _z_ł_-;\-* #,##0.00000\ _z_ł_-;_-* &quot;-&quot;??\ _z_ł_-;_-@_-"/>
    <numFmt numFmtId="180" formatCode="_-* #,##0.000000\ _z_ł_-;\-* #,##0.000000\ _z_ł_-;_-* &quot;-&quot;??\ _z_ł_-;_-@_-"/>
    <numFmt numFmtId="181" formatCode="_-* #,##0.0000000\ _z_ł_-;\-* #,##0.0000000\ _z_ł_-;_-* &quot;-&quot;??\ _z_ł_-;_-@_-"/>
    <numFmt numFmtId="182" formatCode="_-* #,##0.00000000\ _z_ł_-;\-* #,##0.00000000\ _z_ł_-;_-* &quot;-&quot;??\ _z_ł_-;_-@_-"/>
  </numFmts>
  <fonts count="26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sz val="16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i/>
      <sz val="11"/>
      <name val="Arial CE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color indexed="10"/>
      <name val="Arial CE"/>
      <family val="2"/>
    </font>
    <font>
      <sz val="10"/>
      <color indexed="48"/>
      <name val="Arial CE"/>
      <family val="2"/>
    </font>
    <font>
      <b/>
      <sz val="11"/>
      <color indexed="6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1"/>
      <color indexed="10"/>
      <name val="Arial CE"/>
      <family val="2"/>
    </font>
    <font>
      <b/>
      <sz val="9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2" fillId="0" borderId="0" xfId="0" applyFont="1" applyFill="1" applyBorder="1" applyAlignment="1">
      <alignment/>
    </xf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3" borderId="0" xfId="0" applyFill="1" applyAlignment="1">
      <alignment/>
    </xf>
    <xf numFmtId="178" fontId="7" fillId="0" borderId="0" xfId="15" applyNumberFormat="1" applyFont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12" fillId="0" borderId="2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9" fontId="0" fillId="0" borderId="0" xfId="0" applyNumberFormat="1" applyFont="1" applyFill="1" applyBorder="1" applyAlignment="1" applyProtection="1">
      <alignment horizontal="center" wrapText="1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wrapText="1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49" fontId="0" fillId="0" borderId="1" xfId="0" applyNumberFormat="1" applyFont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3" fontId="1" fillId="2" borderId="1" xfId="0" applyNumberFormat="1" applyFont="1" applyFill="1" applyBorder="1" applyAlignment="1" applyProtection="1">
      <alignment vertical="center"/>
      <protection hidden="1"/>
    </xf>
    <xf numFmtId="172" fontId="0" fillId="0" borderId="1" xfId="0" applyNumberFormat="1" applyBorder="1" applyAlignment="1" applyProtection="1">
      <alignment horizontal="center" wrapText="1"/>
      <protection locked="0"/>
    </xf>
    <xf numFmtId="3" fontId="0" fillId="0" borderId="1" xfId="0" applyNumberFormat="1" applyBorder="1" applyAlignment="1" applyProtection="1">
      <alignment vertical="center" wrapText="1"/>
      <protection locked="0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18" fillId="2" borderId="1" xfId="0" applyNumberFormat="1" applyFont="1" applyFill="1" applyBorder="1" applyAlignment="1" applyProtection="1">
      <alignment horizontal="center"/>
      <protection locked="0"/>
    </xf>
    <xf numFmtId="3" fontId="18" fillId="2" borderId="1" xfId="0" applyNumberFormat="1" applyFont="1" applyFill="1" applyBorder="1" applyAlignment="1" applyProtection="1">
      <alignment vertical="center" wrapText="1"/>
      <protection locked="0"/>
    </xf>
    <xf numFmtId="3" fontId="0" fillId="2" borderId="1" xfId="0" applyNumberFormat="1" applyFill="1" applyBorder="1" applyAlignment="1" applyProtection="1">
      <alignment wrapText="1"/>
      <protection locked="0"/>
    </xf>
    <xf numFmtId="3" fontId="15" fillId="0" borderId="1" xfId="0" applyNumberFormat="1" applyFont="1" applyBorder="1" applyAlignment="1" applyProtection="1">
      <alignment wrapText="1"/>
      <protection locked="0"/>
    </xf>
    <xf numFmtId="3" fontId="15" fillId="0" borderId="1" xfId="0" applyNumberFormat="1" applyFont="1" applyBorder="1" applyAlignment="1" applyProtection="1">
      <alignment wrapText="1"/>
      <protection hidden="1"/>
    </xf>
    <xf numFmtId="0" fontId="14" fillId="0" borderId="2" xfId="0" applyFont="1" applyBorder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2" xfId="0" applyFont="1" applyBorder="1" applyAlignment="1">
      <alignment horizontal="center" wrapText="1"/>
    </xf>
    <xf numFmtId="0" fontId="12" fillId="2" borderId="6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49" fontId="12" fillId="2" borderId="6" xfId="0" applyNumberFormat="1" applyFont="1" applyFill="1" applyBorder="1" applyAlignment="1">
      <alignment horizontal="center"/>
    </xf>
    <xf numFmtId="49" fontId="12" fillId="0" borderId="7" xfId="0" applyNumberFormat="1" applyFont="1" applyFill="1" applyBorder="1" applyAlignment="1">
      <alignment horizontal="center"/>
    </xf>
    <xf numFmtId="49" fontId="12" fillId="3" borderId="7" xfId="0" applyNumberFormat="1" applyFont="1" applyFill="1" applyBorder="1" applyAlignment="1">
      <alignment horizontal="center"/>
    </xf>
    <xf numFmtId="49" fontId="12" fillId="2" borderId="7" xfId="0" applyNumberFormat="1" applyFont="1" applyFill="1" applyBorder="1" applyAlignment="1">
      <alignment horizontal="center"/>
    </xf>
    <xf numFmtId="49" fontId="12" fillId="2" borderId="8" xfId="0" applyNumberFormat="1" applyFont="1" applyFill="1" applyBorder="1" applyAlignment="1">
      <alignment horizontal="center"/>
    </xf>
    <xf numFmtId="49" fontId="12" fillId="3" borderId="11" xfId="0" applyNumberFormat="1" applyFont="1" applyFill="1" applyBorder="1" applyAlignment="1">
      <alignment horizontal="center"/>
    </xf>
    <xf numFmtId="49" fontId="12" fillId="3" borderId="9" xfId="0" applyNumberFormat="1" applyFont="1" applyFill="1" applyBorder="1" applyAlignment="1">
      <alignment horizontal="center"/>
    </xf>
    <xf numFmtId="178" fontId="23" fillId="4" borderId="2" xfId="15" applyNumberFormat="1" applyFont="1" applyFill="1" applyBorder="1" applyAlignment="1">
      <alignment horizontal="right"/>
    </xf>
    <xf numFmtId="0" fontId="12" fillId="4" borderId="12" xfId="0" applyFont="1" applyFill="1" applyBorder="1" applyAlignment="1">
      <alignment/>
    </xf>
    <xf numFmtId="0" fontId="12" fillId="4" borderId="5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 vertical="center"/>
    </xf>
    <xf numFmtId="49" fontId="12" fillId="4" borderId="5" xfId="0" applyNumberFormat="1" applyFont="1" applyFill="1" applyBorder="1" applyAlignment="1">
      <alignment horizontal="center"/>
    </xf>
    <xf numFmtId="0" fontId="12" fillId="4" borderId="4" xfId="0" applyFont="1" applyFill="1" applyBorder="1" applyAlignment="1">
      <alignment wrapText="1"/>
    </xf>
    <xf numFmtId="0" fontId="12" fillId="2" borderId="6" xfId="0" applyFont="1" applyFill="1" applyBorder="1" applyAlignment="1">
      <alignment horizontal="left" vertical="center" wrapText="1"/>
    </xf>
    <xf numFmtId="49" fontId="12" fillId="3" borderId="0" xfId="0" applyNumberFormat="1" applyFont="1" applyFill="1" applyBorder="1" applyAlignment="1">
      <alignment horizontal="center" shrinkToFit="1"/>
    </xf>
    <xf numFmtId="49" fontId="12" fillId="3" borderId="8" xfId="0" applyNumberFormat="1" applyFont="1" applyFill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49" fontId="22" fillId="0" borderId="13" xfId="15" applyNumberFormat="1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/>
    </xf>
    <xf numFmtId="3" fontId="13" fillId="2" borderId="14" xfId="15" applyNumberFormat="1" applyFont="1" applyFill="1" applyBorder="1" applyAlignment="1">
      <alignment horizontal="right" vertical="center"/>
    </xf>
    <xf numFmtId="3" fontId="13" fillId="0" borderId="15" xfId="15" applyNumberFormat="1" applyFont="1" applyFill="1" applyBorder="1" applyAlignment="1">
      <alignment horizontal="right" vertical="center"/>
    </xf>
    <xf numFmtId="3" fontId="22" fillId="3" borderId="16" xfId="15" applyNumberFormat="1" applyFont="1" applyFill="1" applyBorder="1" applyAlignment="1">
      <alignment horizontal="right" vertical="center"/>
    </xf>
    <xf numFmtId="3" fontId="22" fillId="3" borderId="17" xfId="15" applyNumberFormat="1" applyFont="1" applyFill="1" applyBorder="1" applyAlignment="1">
      <alignment horizontal="right" vertical="center"/>
    </xf>
    <xf numFmtId="3" fontId="13" fillId="2" borderId="15" xfId="15" applyNumberFormat="1" applyFont="1" applyFill="1" applyBorder="1" applyAlignment="1">
      <alignment horizontal="right" vertical="center"/>
    </xf>
    <xf numFmtId="3" fontId="12" fillId="3" borderId="16" xfId="15" applyNumberFormat="1" applyFont="1" applyFill="1" applyBorder="1" applyAlignment="1">
      <alignment horizontal="right" vertical="center"/>
    </xf>
    <xf numFmtId="3" fontId="13" fillId="2" borderId="16" xfId="15" applyNumberFormat="1" applyFont="1" applyFill="1" applyBorder="1" applyAlignment="1">
      <alignment horizontal="right" vertical="center"/>
    </xf>
    <xf numFmtId="3" fontId="22" fillId="3" borderId="15" xfId="15" applyNumberFormat="1" applyFont="1" applyFill="1" applyBorder="1" applyAlignment="1">
      <alignment horizontal="right" vertical="center"/>
    </xf>
    <xf numFmtId="3" fontId="13" fillId="0" borderId="16" xfId="15" applyNumberFormat="1" applyFont="1" applyFill="1" applyBorder="1" applyAlignment="1">
      <alignment horizontal="right" vertical="center"/>
    </xf>
    <xf numFmtId="3" fontId="22" fillId="3" borderId="18" xfId="15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left" vertical="center" wrapText="1"/>
    </xf>
    <xf numFmtId="0" fontId="22" fillId="3" borderId="8" xfId="0" applyFont="1" applyFill="1" applyBorder="1" applyAlignment="1">
      <alignment horizontal="left" vertical="center" wrapText="1"/>
    </xf>
    <xf numFmtId="0" fontId="22" fillId="3" borderId="7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178" fontId="12" fillId="2" borderId="8" xfId="15" applyNumberFormat="1" applyFont="1" applyFill="1" applyBorder="1" applyAlignment="1">
      <alignment horizontal="left" vertical="center"/>
    </xf>
    <xf numFmtId="43" fontId="22" fillId="3" borderId="8" xfId="15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shrinkToFit="1"/>
    </xf>
    <xf numFmtId="0" fontId="21" fillId="0" borderId="5" xfId="0" applyFont="1" applyBorder="1" applyAlignment="1">
      <alignment horizontal="center" shrinkToFit="1"/>
    </xf>
    <xf numFmtId="49" fontId="12" fillId="2" borderId="19" xfId="15" applyNumberFormat="1" applyFont="1" applyFill="1" applyBorder="1" applyAlignment="1">
      <alignment horizontal="center" vertical="center"/>
    </xf>
    <xf numFmtId="49" fontId="12" fillId="0" borderId="20" xfId="15" applyNumberFormat="1" applyFont="1" applyFill="1" applyBorder="1" applyAlignment="1">
      <alignment horizontal="center" vertical="center"/>
    </xf>
    <xf numFmtId="49" fontId="22" fillId="3" borderId="20" xfId="15" applyNumberFormat="1" applyFont="1" applyFill="1" applyBorder="1" applyAlignment="1">
      <alignment horizontal="center" vertical="center"/>
    </xf>
    <xf numFmtId="49" fontId="12" fillId="2" borderId="20" xfId="15" applyNumberFormat="1" applyFont="1" applyFill="1" applyBorder="1" applyAlignment="1" quotePrefix="1">
      <alignment horizontal="center" vertical="center"/>
    </xf>
    <xf numFmtId="49" fontId="12" fillId="0" borderId="21" xfId="15" applyNumberFormat="1" applyFont="1" applyFill="1" applyBorder="1" applyAlignment="1">
      <alignment horizontal="center" vertical="center"/>
    </xf>
    <xf numFmtId="49" fontId="22" fillId="0" borderId="20" xfId="15" applyNumberFormat="1" applyFont="1" applyFill="1" applyBorder="1" applyAlignment="1">
      <alignment horizontal="center" vertical="center"/>
    </xf>
    <xf numFmtId="49" fontId="12" fillId="2" borderId="21" xfId="15" applyNumberFormat="1" applyFont="1" applyFill="1" applyBorder="1" applyAlignment="1">
      <alignment horizontal="center" vertical="center"/>
    </xf>
    <xf numFmtId="49" fontId="22" fillId="0" borderId="0" xfId="15" applyNumberFormat="1" applyFont="1" applyFill="1" applyBorder="1" applyAlignment="1">
      <alignment horizontal="center" vertical="center"/>
    </xf>
    <xf numFmtId="49" fontId="12" fillId="3" borderId="22" xfId="0" applyNumberFormat="1" applyFont="1" applyFill="1" applyBorder="1" applyAlignment="1">
      <alignment horizontal="center"/>
    </xf>
    <xf numFmtId="49" fontId="12" fillId="2" borderId="19" xfId="0" applyNumberFormat="1" applyFont="1" applyFill="1" applyBorder="1" applyAlignment="1">
      <alignment horizontal="center" shrinkToFit="1"/>
    </xf>
    <xf numFmtId="49" fontId="12" fillId="0" borderId="20" xfId="0" applyNumberFormat="1" applyFont="1" applyFill="1" applyBorder="1" applyAlignment="1">
      <alignment horizontal="center" shrinkToFit="1"/>
    </xf>
    <xf numFmtId="49" fontId="12" fillId="3" borderId="20" xfId="0" applyNumberFormat="1" applyFont="1" applyFill="1" applyBorder="1" applyAlignment="1">
      <alignment horizontal="center" shrinkToFit="1"/>
    </xf>
    <xf numFmtId="49" fontId="12" fillId="2" borderId="20" xfId="0" applyNumberFormat="1" applyFont="1" applyFill="1" applyBorder="1" applyAlignment="1">
      <alignment horizontal="center" shrinkToFit="1"/>
    </xf>
    <xf numFmtId="49" fontId="12" fillId="2" borderId="21" xfId="0" applyNumberFormat="1" applyFont="1" applyFill="1" applyBorder="1" applyAlignment="1">
      <alignment horizontal="center" shrinkToFit="1"/>
    </xf>
    <xf numFmtId="49" fontId="12" fillId="3" borderId="23" xfId="0" applyNumberFormat="1" applyFont="1" applyFill="1" applyBorder="1" applyAlignment="1">
      <alignment horizontal="center" shrinkToFit="1"/>
    </xf>
    <xf numFmtId="49" fontId="12" fillId="3" borderId="21" xfId="0" applyNumberFormat="1" applyFont="1" applyFill="1" applyBorder="1" applyAlignment="1">
      <alignment horizontal="center" shrinkToFit="1"/>
    </xf>
    <xf numFmtId="49" fontId="12" fillId="3" borderId="24" xfId="0" applyNumberFormat="1" applyFont="1" applyFill="1" applyBorder="1" applyAlignment="1">
      <alignment horizontal="center" shrinkToFi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4" fillId="4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vertical="center" wrapText="1"/>
      <protection locked="0"/>
    </xf>
    <xf numFmtId="3" fontId="4" fillId="4" borderId="1" xfId="0" applyNumberFormat="1" applyFont="1" applyFill="1" applyBorder="1" applyAlignment="1" applyProtection="1">
      <alignment vertical="center"/>
      <protection hidden="1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3" fontId="0" fillId="2" borderId="1" xfId="0" applyNumberFormat="1" applyFont="1" applyFill="1" applyBorder="1" applyAlignment="1">
      <alignment/>
    </xf>
    <xf numFmtId="0" fontId="0" fillId="0" borderId="1" xfId="0" applyFont="1" applyBorder="1" applyAlignment="1" applyProtection="1">
      <alignment wrapText="1"/>
      <protection locked="0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3" fontId="0" fillId="0" borderId="1" xfId="0" applyNumberFormat="1" applyFont="1" applyFill="1" applyBorder="1" applyAlignment="1" applyProtection="1">
      <alignment wrapText="1"/>
      <protection hidden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3" fontId="4" fillId="2" borderId="1" xfId="0" applyNumberFormat="1" applyFont="1" applyFill="1" applyBorder="1" applyAlignment="1" applyProtection="1">
      <alignment vertical="center"/>
      <protection hidden="1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3" fontId="20" fillId="0" borderId="1" xfId="0" applyNumberFormat="1" applyFont="1" applyFill="1" applyBorder="1" applyAlignment="1" applyProtection="1">
      <alignment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0" fillId="0" borderId="1" xfId="0" applyNumberFormat="1" applyFont="1" applyBorder="1" applyAlignment="1" applyProtection="1">
      <alignment wrapText="1"/>
      <protection hidden="1"/>
    </xf>
    <xf numFmtId="3" fontId="15" fillId="0" borderId="1" xfId="0" applyNumberFormat="1" applyFont="1" applyFill="1" applyBorder="1" applyAlignment="1" applyProtection="1">
      <alignment wrapText="1"/>
      <protection hidden="1"/>
    </xf>
    <xf numFmtId="3" fontId="19" fillId="0" borderId="1" xfId="0" applyNumberFormat="1" applyFont="1" applyFill="1" applyBorder="1" applyAlignment="1" applyProtection="1">
      <alignment vertical="center"/>
      <protection hidden="1"/>
    </xf>
    <xf numFmtId="3" fontId="0" fillId="4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3" fontId="1" fillId="4" borderId="1" xfId="0" applyNumberFormat="1" applyFont="1" applyFill="1" applyBorder="1" applyAlignment="1">
      <alignment/>
    </xf>
    <xf numFmtId="0" fontId="1" fillId="3" borderId="1" xfId="0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3" fontId="2" fillId="0" borderId="1" xfId="0" applyNumberFormat="1" applyFont="1" applyBorder="1" applyAlignment="1">
      <alignment/>
    </xf>
    <xf numFmtId="3" fontId="20" fillId="3" borderId="1" xfId="0" applyNumberFormat="1" applyFont="1" applyFill="1" applyBorder="1" applyAlignment="1" applyProtection="1">
      <alignment vertical="center"/>
      <protection hidden="1"/>
    </xf>
    <xf numFmtId="3" fontId="8" fillId="3" borderId="1" xfId="0" applyNumberFormat="1" applyFont="1" applyFill="1" applyBorder="1" applyAlignment="1" applyProtection="1">
      <alignment vertical="center"/>
      <protection hidden="1"/>
    </xf>
    <xf numFmtId="3" fontId="15" fillId="0" borderId="1" xfId="0" applyNumberFormat="1" applyFont="1" applyBorder="1" applyAlignment="1" applyProtection="1">
      <alignment/>
      <protection locked="0"/>
    </xf>
    <xf numFmtId="3" fontId="0" fillId="0" borderId="1" xfId="0" applyNumberFormat="1" applyFont="1" applyBorder="1" applyAlignment="1" applyProtection="1">
      <alignment/>
      <protection locked="0"/>
    </xf>
    <xf numFmtId="3" fontId="15" fillId="0" borderId="1" xfId="0" applyNumberFormat="1" applyFont="1" applyBorder="1" applyAlignment="1" applyProtection="1">
      <alignment/>
      <protection hidden="1"/>
    </xf>
    <xf numFmtId="3" fontId="0" fillId="0" borderId="1" xfId="0" applyNumberFormat="1" applyFont="1" applyBorder="1" applyAlignment="1" applyProtection="1">
      <alignment/>
      <protection hidden="1"/>
    </xf>
    <xf numFmtId="3" fontId="0" fillId="0" borderId="1" xfId="0" applyNumberFormat="1" applyFont="1" applyBorder="1" applyAlignment="1">
      <alignment wrapText="1"/>
    </xf>
    <xf numFmtId="3" fontId="19" fillId="3" borderId="1" xfId="0" applyNumberFormat="1" applyFont="1" applyFill="1" applyBorder="1" applyAlignment="1" applyProtection="1">
      <alignment vertical="center"/>
      <protection hidden="1"/>
    </xf>
    <xf numFmtId="3" fontId="15" fillId="0" borderId="1" xfId="0" applyNumberFormat="1" applyFont="1" applyBorder="1" applyAlignment="1" applyProtection="1">
      <alignment vertical="center"/>
      <protection locked="0"/>
    </xf>
    <xf numFmtId="3" fontId="0" fillId="0" borderId="1" xfId="0" applyNumberFormat="1" applyFont="1" applyBorder="1" applyAlignment="1" applyProtection="1">
      <alignment vertical="center"/>
      <protection locked="0"/>
    </xf>
    <xf numFmtId="3" fontId="1" fillId="3" borderId="1" xfId="0" applyNumberFormat="1" applyFont="1" applyFill="1" applyBorder="1" applyAlignment="1" applyProtection="1">
      <alignment vertical="center"/>
      <protection hidden="1"/>
    </xf>
    <xf numFmtId="0" fontId="0" fillId="3" borderId="1" xfId="0" applyFill="1" applyBorder="1" applyAlignment="1" applyProtection="1">
      <alignment horizontal="center"/>
      <protection locked="0"/>
    </xf>
    <xf numFmtId="3" fontId="0" fillId="0" borderId="1" xfId="0" applyNumberFormat="1" applyFont="1" applyFill="1" applyBorder="1" applyAlignment="1">
      <alignment/>
    </xf>
    <xf numFmtId="49" fontId="0" fillId="0" borderId="1" xfId="0" applyNumberFormat="1" applyBorder="1" applyAlignment="1" applyProtection="1">
      <alignment horizontal="center" vertical="center"/>
      <protection locked="0"/>
    </xf>
    <xf numFmtId="3" fontId="2" fillId="0" borderId="1" xfId="0" applyNumberFormat="1" applyFont="1" applyFill="1" applyBorder="1" applyAlignment="1">
      <alignment/>
    </xf>
    <xf numFmtId="3" fontId="15" fillId="0" borderId="1" xfId="0" applyNumberFormat="1" applyFont="1" applyBorder="1" applyAlignment="1" applyProtection="1">
      <alignment vertical="center"/>
      <protection hidden="1"/>
    </xf>
    <xf numFmtId="3" fontId="0" fillId="0" borderId="1" xfId="0" applyNumberFormat="1" applyFont="1" applyBorder="1" applyAlignment="1" applyProtection="1">
      <alignment vertical="center"/>
      <protection hidden="1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49" fontId="0" fillId="4" borderId="1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3" fontId="15" fillId="0" borderId="1" xfId="0" applyNumberFormat="1" applyFont="1" applyFill="1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1" xfId="0" applyNumberFormat="1" applyFont="1" applyFill="1" applyBorder="1" applyAlignment="1">
      <alignment wrapText="1"/>
    </xf>
    <xf numFmtId="0" fontId="1" fillId="0" borderId="1" xfId="0" applyFont="1" applyFill="1" applyBorder="1" applyAlignment="1" applyProtection="1">
      <alignment vertical="center" wrapText="1"/>
      <protection locked="0"/>
    </xf>
    <xf numFmtId="49" fontId="0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7" fillId="4" borderId="1" xfId="0" applyFont="1" applyFill="1" applyBorder="1" applyAlignment="1" applyProtection="1">
      <alignment horizontal="center"/>
      <protection locked="0"/>
    </xf>
    <xf numFmtId="0" fontId="7" fillId="4" borderId="1" xfId="0" applyFont="1" applyFill="1" applyBorder="1" applyAlignment="1" applyProtection="1">
      <alignment wrapText="1"/>
      <protection locked="0"/>
    </xf>
    <xf numFmtId="49" fontId="7" fillId="4" borderId="1" xfId="0" applyNumberFormat="1" applyFont="1" applyFill="1" applyBorder="1" applyAlignment="1" applyProtection="1">
      <alignment horizontal="center"/>
      <protection locked="0"/>
    </xf>
    <xf numFmtId="49" fontId="8" fillId="2" borderId="1" xfId="0" applyNumberFormat="1" applyFont="1" applyFill="1" applyBorder="1" applyAlignment="1" applyProtection="1">
      <alignment horizontal="center" vertical="center"/>
      <protection locked="0"/>
    </xf>
    <xf numFmtId="3" fontId="1" fillId="0" borderId="1" xfId="0" applyNumberFormat="1" applyFont="1" applyFill="1" applyBorder="1" applyAlignment="1">
      <alignment/>
    </xf>
    <xf numFmtId="3" fontId="19" fillId="0" borderId="1" xfId="0" applyNumberFormat="1" applyFont="1" applyFill="1" applyBorder="1" applyAlignment="1">
      <alignment/>
    </xf>
    <xf numFmtId="0" fontId="0" fillId="2" borderId="1" xfId="0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wrapText="1"/>
      <protection locked="0"/>
    </xf>
    <xf numFmtId="49" fontId="8" fillId="4" borderId="1" xfId="0" applyNumberFormat="1" applyFont="1" applyFill="1" applyBorder="1" applyAlignment="1" applyProtection="1">
      <alignment horizontal="center"/>
      <protection locked="0"/>
    </xf>
    <xf numFmtId="3" fontId="15" fillId="0" borderId="1" xfId="0" applyNumberFormat="1" applyFont="1" applyFill="1" applyBorder="1" applyAlignment="1">
      <alignment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0" fillId="0" borderId="26" xfId="0" applyBorder="1" applyAlignment="1" applyProtection="1">
      <alignment/>
      <protection locked="0"/>
    </xf>
    <xf numFmtId="0" fontId="12" fillId="0" borderId="26" xfId="0" applyFont="1" applyBorder="1" applyAlignment="1" applyProtection="1">
      <alignment horizontal="center" vertical="center" wrapText="1"/>
      <protection locked="0"/>
    </xf>
    <xf numFmtId="0" fontId="13" fillId="0" borderId="26" xfId="0" applyFont="1" applyBorder="1" applyAlignment="1" applyProtection="1">
      <alignment horizontal="center" vertical="center" wrapText="1"/>
      <protection locked="0"/>
    </xf>
    <xf numFmtId="0" fontId="13" fillId="0" borderId="27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49" fontId="4" fillId="4" borderId="28" xfId="0" applyNumberFormat="1" applyFont="1" applyFill="1" applyBorder="1" applyAlignment="1" applyProtection="1">
      <alignment horizontal="center" vertical="center"/>
      <protection locked="0"/>
    </xf>
    <xf numFmtId="172" fontId="4" fillId="4" borderId="29" xfId="0" applyNumberFormat="1" applyFont="1" applyFill="1" applyBorder="1" applyAlignment="1" applyProtection="1">
      <alignment horizontal="center" vertical="center"/>
      <protection hidden="1"/>
    </xf>
    <xf numFmtId="0" fontId="1" fillId="0" borderId="28" xfId="0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4" fillId="4" borderId="28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4" borderId="28" xfId="0" applyFill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center"/>
      <protection locked="0"/>
    </xf>
    <xf numFmtId="0" fontId="4" fillId="4" borderId="28" xfId="0" applyFont="1" applyFill="1" applyBorder="1" applyAlignment="1" applyProtection="1">
      <alignment horizontal="center"/>
      <protection locked="0"/>
    </xf>
    <xf numFmtId="0" fontId="4" fillId="5" borderId="30" xfId="0" applyFont="1" applyFill="1" applyBorder="1" applyAlignment="1" applyProtection="1">
      <alignment horizontal="center" vertical="center" wrapText="1"/>
      <protection locked="0"/>
    </xf>
    <xf numFmtId="0" fontId="4" fillId="5" borderId="31" xfId="0" applyFont="1" applyFill="1" applyBorder="1" applyAlignment="1" applyProtection="1">
      <alignment horizontal="center" vertical="center" wrapText="1"/>
      <protection locked="0"/>
    </xf>
    <xf numFmtId="0" fontId="3" fillId="5" borderId="31" xfId="0" applyFont="1" applyFill="1" applyBorder="1" applyAlignment="1" applyProtection="1">
      <alignment vertical="center" wrapText="1"/>
      <protection locked="0"/>
    </xf>
    <xf numFmtId="49" fontId="7" fillId="5" borderId="31" xfId="0" applyNumberFormat="1" applyFont="1" applyFill="1" applyBorder="1" applyAlignment="1" applyProtection="1">
      <alignment vertical="center" wrapText="1"/>
      <protection locked="0"/>
    </xf>
    <xf numFmtId="3" fontId="4" fillId="5" borderId="31" xfId="0" applyNumberFormat="1" applyFont="1" applyFill="1" applyBorder="1" applyAlignment="1" applyProtection="1">
      <alignment vertical="center" wrapText="1"/>
      <protection hidden="1"/>
    </xf>
    <xf numFmtId="9" fontId="0" fillId="4" borderId="29" xfId="0" applyNumberFormat="1" applyFont="1" applyFill="1" applyBorder="1" applyAlignment="1" applyProtection="1">
      <alignment horizontal="center" wrapText="1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49" fontId="8" fillId="4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49" fontId="4" fillId="4" borderId="1" xfId="0" applyNumberFormat="1" applyFont="1" applyFill="1" applyBorder="1" applyAlignment="1" applyProtection="1">
      <alignment horizontal="center"/>
      <protection locked="0"/>
    </xf>
    <xf numFmtId="3" fontId="4" fillId="4" borderId="1" xfId="0" applyNumberFormat="1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3" fontId="0" fillId="2" borderId="1" xfId="0" applyNumberFormat="1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center" vertical="center" wrapText="1"/>
      <protection locked="0"/>
    </xf>
    <xf numFmtId="0" fontId="14" fillId="0" borderId="27" xfId="0" applyFont="1" applyBorder="1" applyAlignment="1" applyProtection="1">
      <alignment horizontal="center" vertical="center" wrapText="1"/>
      <protection locked="0"/>
    </xf>
    <xf numFmtId="0" fontId="0" fillId="0" borderId="29" xfId="0" applyBorder="1" applyAlignment="1">
      <alignment/>
    </xf>
    <xf numFmtId="0" fontId="7" fillId="4" borderId="28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3" fontId="0" fillId="0" borderId="1" xfId="0" applyNumberFormat="1" applyFont="1" applyFill="1" applyBorder="1" applyAlignment="1" applyProtection="1">
      <alignment wrapText="1"/>
      <protection locked="0"/>
    </xf>
    <xf numFmtId="49" fontId="0" fillId="0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49" fontId="1" fillId="4" borderId="1" xfId="0" applyNumberFormat="1" applyFont="1" applyFill="1" applyBorder="1" applyAlignment="1" applyProtection="1">
      <alignment horizontal="center"/>
      <protection locked="0"/>
    </xf>
    <xf numFmtId="3" fontId="1" fillId="4" borderId="1" xfId="0" applyNumberFormat="1" applyFont="1" applyFill="1" applyBorder="1" applyAlignment="1" applyProtection="1">
      <alignment wrapText="1"/>
      <protection locked="0"/>
    </xf>
    <xf numFmtId="3" fontId="8" fillId="2" borderId="1" xfId="0" applyNumberFormat="1" applyFont="1" applyFill="1" applyBorder="1" applyAlignment="1" applyProtection="1">
      <alignment vertical="center"/>
      <protection hidden="1"/>
    </xf>
    <xf numFmtId="49" fontId="0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3" fontId="1" fillId="2" borderId="1" xfId="0" applyNumberFormat="1" applyFont="1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horizontal="center" vertical="center"/>
      <protection locked="0"/>
    </xf>
    <xf numFmtId="3" fontId="0" fillId="3" borderId="1" xfId="0" applyNumberFormat="1" applyFont="1" applyFill="1" applyBorder="1" applyAlignment="1" applyProtection="1">
      <alignment vertical="center"/>
      <protection hidden="1"/>
    </xf>
    <xf numFmtId="3" fontId="1" fillId="2" borderId="1" xfId="0" applyNumberFormat="1" applyFont="1" applyFill="1" applyBorder="1" applyAlignment="1" applyProtection="1">
      <alignment vertical="center" wrapText="1"/>
      <protection hidden="1"/>
    </xf>
    <xf numFmtId="0" fontId="12" fillId="0" borderId="27" xfId="0" applyFont="1" applyBorder="1" applyAlignment="1" applyProtection="1">
      <alignment horizontal="center" vertical="center" wrapText="1"/>
      <protection locked="0"/>
    </xf>
    <xf numFmtId="0" fontId="1" fillId="4" borderId="28" xfId="0" applyFont="1" applyFill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0" fillId="4" borderId="1" xfId="0" applyNumberFormat="1" applyFill="1" applyBorder="1" applyAlignment="1" applyProtection="1">
      <alignment wrapText="1"/>
      <protection locked="0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3" fontId="4" fillId="4" borderId="29" xfId="0" applyNumberFormat="1" applyFont="1" applyFill="1" applyBorder="1" applyAlignment="1" applyProtection="1">
      <alignment vertical="center"/>
      <protection hidden="1"/>
    </xf>
    <xf numFmtId="3" fontId="0" fillId="2" borderId="29" xfId="0" applyNumberFormat="1" applyFill="1" applyBorder="1" applyAlignment="1" applyProtection="1">
      <alignment wrapText="1"/>
      <protection locked="0"/>
    </xf>
    <xf numFmtId="3" fontId="0" fillId="0" borderId="29" xfId="0" applyNumberFormat="1" applyBorder="1" applyAlignment="1" applyProtection="1">
      <alignment wrapText="1"/>
      <protection locked="0"/>
    </xf>
    <xf numFmtId="3" fontId="1" fillId="2" borderId="29" xfId="0" applyNumberFormat="1" applyFont="1" applyFill="1" applyBorder="1" applyAlignment="1" applyProtection="1">
      <alignment vertical="center"/>
      <protection hidden="1"/>
    </xf>
    <xf numFmtId="3" fontId="0" fillId="4" borderId="29" xfId="0" applyNumberFormat="1" applyFill="1" applyBorder="1" applyAlignment="1" applyProtection="1">
      <alignment wrapText="1"/>
      <protection locked="0"/>
    </xf>
    <xf numFmtId="3" fontId="4" fillId="5" borderId="31" xfId="0" applyNumberFormat="1" applyFont="1" applyFill="1" applyBorder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3" fontId="0" fillId="0" borderId="1" xfId="0" applyNumberFormat="1" applyBorder="1" applyAlignment="1" applyProtection="1">
      <alignment/>
      <protection locked="0"/>
    </xf>
    <xf numFmtId="172" fontId="4" fillId="4" borderId="29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 applyProtection="1">
      <alignment vertical="center"/>
      <protection hidden="1"/>
    </xf>
    <xf numFmtId="3" fontId="0" fillId="2" borderId="1" xfId="0" applyNumberFormat="1" applyFill="1" applyBorder="1" applyAlignment="1" applyProtection="1">
      <alignment/>
      <protection locked="0"/>
    </xf>
    <xf numFmtId="0" fontId="6" fillId="4" borderId="28" xfId="0" applyFont="1" applyFill="1" applyBorder="1" applyAlignment="1">
      <alignment horizontal="center" vertical="center"/>
    </xf>
    <xf numFmtId="0" fontId="0" fillId="0" borderId="3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3" fontId="0" fillId="0" borderId="3" xfId="0" applyNumberFormat="1" applyBorder="1" applyAlignment="1" applyProtection="1">
      <alignment wrapText="1"/>
      <protection locked="0"/>
    </xf>
    <xf numFmtId="3" fontId="0" fillId="0" borderId="3" xfId="0" applyNumberFormat="1" applyBorder="1" applyAlignment="1" applyProtection="1">
      <alignment/>
      <protection locked="0"/>
    </xf>
    <xf numFmtId="49" fontId="0" fillId="4" borderId="3" xfId="0" applyNumberFormat="1" applyFill="1" applyBorder="1" applyAlignment="1" applyProtection="1">
      <alignment horizontal="center"/>
      <protection locked="0"/>
    </xf>
    <xf numFmtId="3" fontId="0" fillId="4" borderId="3" xfId="0" applyNumberFormat="1" applyFill="1" applyBorder="1" applyAlignment="1" applyProtection="1">
      <alignment wrapText="1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3" fontId="0" fillId="2" borderId="3" xfId="0" applyNumberFormat="1" applyFill="1" applyBorder="1" applyAlignment="1" applyProtection="1">
      <alignment wrapText="1"/>
      <protection locked="0"/>
    </xf>
    <xf numFmtId="3" fontId="4" fillId="4" borderId="33" xfId="0" applyNumberFormat="1" applyFont="1" applyFill="1" applyBorder="1" applyAlignment="1" applyProtection="1">
      <alignment vertical="center"/>
      <protection hidden="1"/>
    </xf>
    <xf numFmtId="3" fontId="0" fillId="2" borderId="33" xfId="0" applyNumberFormat="1" applyFill="1" applyBorder="1" applyAlignment="1" applyProtection="1">
      <alignment wrapText="1"/>
      <protection locked="0"/>
    </xf>
    <xf numFmtId="3" fontId="0" fillId="0" borderId="33" xfId="0" applyNumberFormat="1" applyBorder="1" applyAlignment="1" applyProtection="1">
      <alignment wrapText="1"/>
      <protection locked="0"/>
    </xf>
    <xf numFmtId="3" fontId="1" fillId="2" borderId="33" xfId="0" applyNumberFormat="1" applyFont="1" applyFill="1" applyBorder="1" applyAlignment="1" applyProtection="1">
      <alignment vertical="center"/>
      <protection hidden="1"/>
    </xf>
    <xf numFmtId="3" fontId="0" fillId="4" borderId="33" xfId="0" applyNumberFormat="1" applyFill="1" applyBorder="1" applyAlignment="1" applyProtection="1">
      <alignment wrapText="1"/>
      <protection locked="0"/>
    </xf>
    <xf numFmtId="3" fontId="1" fillId="0" borderId="33" xfId="0" applyNumberFormat="1" applyFont="1" applyFill="1" applyBorder="1" applyAlignment="1" applyProtection="1">
      <alignment vertical="center"/>
      <protection hidden="1"/>
    </xf>
    <xf numFmtId="3" fontId="4" fillId="0" borderId="29" xfId="0" applyNumberFormat="1" applyFont="1" applyBorder="1" applyAlignment="1">
      <alignment horizontal="right" vertical="center"/>
    </xf>
    <xf numFmtId="3" fontId="11" fillId="0" borderId="29" xfId="0" applyNumberFormat="1" applyFont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/>
    </xf>
    <xf numFmtId="0" fontId="1" fillId="4" borderId="34" xfId="0" applyFont="1" applyFill="1" applyBorder="1" applyAlignment="1" applyProtection="1">
      <alignment horizontal="center" vertical="center" wrapText="1"/>
      <protection locked="0"/>
    </xf>
    <xf numFmtId="3" fontId="4" fillId="4" borderId="35" xfId="0" applyNumberFormat="1" applyFont="1" applyFill="1" applyBorder="1" applyAlignment="1" applyProtection="1">
      <alignment vertical="center"/>
      <protection hidden="1"/>
    </xf>
    <xf numFmtId="0" fontId="1" fillId="0" borderId="3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4" borderId="3" xfId="0" applyFont="1" applyFill="1" applyBorder="1" applyAlignment="1" applyProtection="1">
      <alignment horizontal="center" vertical="center" wrapText="1"/>
      <protection locked="0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4" fillId="4" borderId="36" xfId="0" applyFont="1" applyFill="1" applyBorder="1" applyAlignment="1" applyProtection="1">
      <alignment horizontal="center" vertical="center"/>
      <protection locked="0"/>
    </xf>
    <xf numFmtId="0" fontId="4" fillId="4" borderId="37" xfId="0" applyFont="1" applyFill="1" applyBorder="1" applyAlignment="1" applyProtection="1">
      <alignment horizontal="center" vertical="center"/>
      <protection locked="0"/>
    </xf>
    <xf numFmtId="0" fontId="4" fillId="4" borderId="37" xfId="0" applyFont="1" applyFill="1" applyBorder="1" applyAlignment="1" applyProtection="1">
      <alignment vertical="center" wrapText="1"/>
      <protection locked="0"/>
    </xf>
    <xf numFmtId="3" fontId="4" fillId="4" borderId="37" xfId="0" applyNumberFormat="1" applyFont="1" applyFill="1" applyBorder="1" applyAlignment="1" applyProtection="1">
      <alignment vertical="center"/>
      <protection hidden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3" fontId="4" fillId="4" borderId="41" xfId="0" applyNumberFormat="1" applyFont="1" applyFill="1" applyBorder="1" applyAlignment="1" applyProtection="1">
      <alignment vertical="center"/>
      <protection hidden="1"/>
    </xf>
    <xf numFmtId="0" fontId="0" fillId="4" borderId="42" xfId="0" applyFill="1" applyBorder="1" applyAlignment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>
      <alignment horizontal="center" vertical="center" wrapText="1"/>
    </xf>
    <xf numFmtId="3" fontId="4" fillId="3" borderId="33" xfId="0" applyNumberFormat="1" applyFont="1" applyFill="1" applyBorder="1" applyAlignment="1" applyProtection="1">
      <alignment vertical="center"/>
      <protection hidden="1"/>
    </xf>
    <xf numFmtId="3" fontId="0" fillId="0" borderId="33" xfId="0" applyNumberFormat="1" applyBorder="1" applyAlignment="1" applyProtection="1">
      <alignment/>
      <protection locked="0"/>
    </xf>
    <xf numFmtId="3" fontId="0" fillId="0" borderId="33" xfId="0" applyNumberFormat="1" applyFont="1" applyBorder="1" applyAlignment="1" applyProtection="1">
      <alignment/>
      <protection locked="0"/>
    </xf>
    <xf numFmtId="3" fontId="0" fillId="0" borderId="34" xfId="0" applyNumberFormat="1" applyBorder="1" applyAlignment="1" applyProtection="1">
      <alignment/>
      <protection locked="0"/>
    </xf>
    <xf numFmtId="3" fontId="1" fillId="3" borderId="33" xfId="0" applyNumberFormat="1" applyFont="1" applyFill="1" applyBorder="1" applyAlignment="1" applyProtection="1">
      <alignment vertical="center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 applyProtection="1">
      <alignment horizontal="center" vertical="center" wrapText="1"/>
      <protection locked="0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0" fillId="0" borderId="4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7" fillId="0" borderId="48" xfId="0" applyFont="1" applyBorder="1" applyAlignment="1" applyProtection="1">
      <alignment horizontal="center" vertical="center" wrapText="1"/>
      <protection locked="0"/>
    </xf>
    <xf numFmtId="0" fontId="0" fillId="0" borderId="37" xfId="0" applyBorder="1" applyAlignment="1">
      <alignment horizontal="center" vertical="center" wrapText="1"/>
    </xf>
    <xf numFmtId="0" fontId="7" fillId="0" borderId="49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7" fillId="2" borderId="48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9"/>
  <sheetViews>
    <sheetView tabSelected="1" zoomScale="75" zoomScaleNormal="75" workbookViewId="0" topLeftCell="A192">
      <selection activeCell="G199" sqref="G199"/>
    </sheetView>
  </sheetViews>
  <sheetFormatPr defaultColWidth="9.00390625" defaultRowHeight="12.75"/>
  <cols>
    <col min="1" max="1" width="5.875" style="0" customWidth="1"/>
    <col min="2" max="2" width="7.375" style="0" customWidth="1"/>
    <col min="3" max="3" width="35.875" style="0" customWidth="1"/>
    <col min="4" max="4" width="6.00390625" style="0" customWidth="1"/>
    <col min="5" max="5" width="15.625" style="0" customWidth="1"/>
    <col min="6" max="6" width="18.25390625" style="0" customWidth="1"/>
    <col min="7" max="8" width="14.25390625" style="0" customWidth="1"/>
    <col min="9" max="9" width="13.00390625" style="0" customWidth="1"/>
    <col min="10" max="10" width="15.625" style="0" customWidth="1"/>
    <col min="11" max="11" width="14.625" style="0" customWidth="1"/>
    <col min="12" max="12" width="15.875" style="0" customWidth="1"/>
    <col min="13" max="13" width="17.00390625" style="0" customWidth="1"/>
    <col min="14" max="14" width="18.125" style="0" customWidth="1"/>
  </cols>
  <sheetData>
    <row r="1" spans="1:11" ht="12.75">
      <c r="A1" s="12"/>
      <c r="B1" s="12"/>
      <c r="C1" s="12"/>
      <c r="D1" s="12"/>
      <c r="E1" s="12"/>
      <c r="F1" s="12"/>
      <c r="G1" s="12"/>
      <c r="H1" s="12"/>
      <c r="I1" s="20" t="s">
        <v>246</v>
      </c>
      <c r="J1" s="2"/>
      <c r="K1" s="12"/>
    </row>
    <row r="2" spans="1:11" ht="12.75">
      <c r="A2" s="12"/>
      <c r="B2" s="12"/>
      <c r="C2" s="12"/>
      <c r="D2" s="12"/>
      <c r="E2" s="12"/>
      <c r="F2" s="12"/>
      <c r="G2" s="12"/>
      <c r="H2" s="12"/>
      <c r="I2" s="20" t="s">
        <v>277</v>
      </c>
      <c r="J2" s="2"/>
      <c r="K2" s="12"/>
    </row>
    <row r="3" spans="1:11" ht="12.75">
      <c r="A3" s="12"/>
      <c r="B3" s="12"/>
      <c r="C3" s="12"/>
      <c r="D3" s="12"/>
      <c r="E3" s="12"/>
      <c r="F3" s="12"/>
      <c r="G3" s="12"/>
      <c r="H3" s="12"/>
      <c r="I3" s="20" t="s">
        <v>278</v>
      </c>
      <c r="J3" s="2"/>
      <c r="K3" s="12"/>
    </row>
    <row r="4" spans="1:11" ht="12.75">
      <c r="A4" s="12"/>
      <c r="B4" s="12"/>
      <c r="C4" s="12"/>
      <c r="D4" s="12"/>
      <c r="E4" s="12"/>
      <c r="F4" s="12"/>
      <c r="G4" s="12"/>
      <c r="H4" s="12"/>
      <c r="I4" s="20" t="s">
        <v>279</v>
      </c>
      <c r="J4" s="2"/>
      <c r="K4" s="12"/>
    </row>
    <row r="5" spans="1:11" ht="13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5" s="2" customFormat="1" ht="20.25">
      <c r="A6" s="13"/>
      <c r="B6" s="14"/>
      <c r="C6" s="15" t="s">
        <v>280</v>
      </c>
      <c r="D6" s="13"/>
      <c r="E6" s="14"/>
      <c r="F6" s="14"/>
      <c r="G6" s="14"/>
      <c r="H6" s="14"/>
      <c r="I6" s="14"/>
      <c r="J6" s="14"/>
      <c r="K6" s="14"/>
      <c r="M6"/>
      <c r="N6"/>
      <c r="O6"/>
    </row>
    <row r="7" spans="1:11" ht="13.5" thickBot="1">
      <c r="A7" s="12"/>
      <c r="B7" s="12"/>
      <c r="C7" s="12"/>
      <c r="D7" s="12"/>
      <c r="E7" s="16"/>
      <c r="F7" s="16"/>
      <c r="G7" s="16"/>
      <c r="H7" s="16"/>
      <c r="I7" s="16"/>
      <c r="J7" s="16"/>
      <c r="K7" s="16"/>
    </row>
    <row r="8" spans="1:11" ht="75.75" customHeight="1">
      <c r="A8" s="205" t="s">
        <v>0</v>
      </c>
      <c r="B8" s="206" t="s">
        <v>1</v>
      </c>
      <c r="C8" s="207" t="s">
        <v>2</v>
      </c>
      <c r="D8" s="208"/>
      <c r="E8" s="209" t="s">
        <v>281</v>
      </c>
      <c r="F8" s="210" t="s">
        <v>282</v>
      </c>
      <c r="G8" s="210" t="s">
        <v>161</v>
      </c>
      <c r="H8" s="210" t="s">
        <v>266</v>
      </c>
      <c r="I8" s="210" t="s">
        <v>155</v>
      </c>
      <c r="J8" s="210" t="s">
        <v>162</v>
      </c>
      <c r="K8" s="211" t="s">
        <v>182</v>
      </c>
    </row>
    <row r="9" spans="1:11" ht="14.25" customHeight="1">
      <c r="A9" s="212">
        <v>1</v>
      </c>
      <c r="B9" s="127">
        <v>2</v>
      </c>
      <c r="C9" s="128">
        <v>3</v>
      </c>
      <c r="D9" s="127">
        <v>4</v>
      </c>
      <c r="E9" s="128">
        <v>5</v>
      </c>
      <c r="F9" s="128">
        <v>6</v>
      </c>
      <c r="G9" s="128">
        <v>7</v>
      </c>
      <c r="H9" s="128"/>
      <c r="I9" s="128">
        <v>9</v>
      </c>
      <c r="J9" s="128">
        <v>10</v>
      </c>
      <c r="K9" s="213">
        <v>11</v>
      </c>
    </row>
    <row r="10" spans="1:11" ht="15.75" customHeight="1">
      <c r="A10" s="214" t="s">
        <v>6</v>
      </c>
      <c r="B10" s="130"/>
      <c r="C10" s="131" t="s">
        <v>7</v>
      </c>
      <c r="D10" s="129"/>
      <c r="E10" s="132">
        <f aca="true" t="shared" si="0" ref="E10:J10">SUM(E12)</f>
        <v>1000</v>
      </c>
      <c r="F10" s="132">
        <f t="shared" si="0"/>
        <v>1000</v>
      </c>
      <c r="G10" s="132">
        <f t="shared" si="0"/>
        <v>1000</v>
      </c>
      <c r="H10" s="132">
        <f t="shared" si="0"/>
        <v>0</v>
      </c>
      <c r="I10" s="132">
        <f t="shared" si="0"/>
        <v>0</v>
      </c>
      <c r="J10" s="132">
        <f t="shared" si="0"/>
        <v>0</v>
      </c>
      <c r="K10" s="215">
        <f>F10/E10</f>
        <v>1</v>
      </c>
    </row>
    <row r="11" spans="1:11" ht="18" customHeight="1">
      <c r="A11" s="216"/>
      <c r="B11" s="133" t="s">
        <v>8</v>
      </c>
      <c r="C11" s="134" t="s">
        <v>5</v>
      </c>
      <c r="D11" s="133"/>
      <c r="E11" s="135">
        <f aca="true" t="shared" si="1" ref="E11:J11">SUM(E12)</f>
        <v>1000</v>
      </c>
      <c r="F11" s="135">
        <f t="shared" si="1"/>
        <v>1000</v>
      </c>
      <c r="G11" s="135">
        <f t="shared" si="1"/>
        <v>1000</v>
      </c>
      <c r="H11" s="135">
        <f t="shared" si="1"/>
        <v>0</v>
      </c>
      <c r="I11" s="135">
        <f t="shared" si="1"/>
        <v>0</v>
      </c>
      <c r="J11" s="135">
        <f t="shared" si="1"/>
        <v>0</v>
      </c>
      <c r="K11" s="215">
        <f aca="true" t="shared" si="2" ref="K11:K74">F11/E11</f>
        <v>1</v>
      </c>
    </row>
    <row r="12" spans="1:11" ht="65.25" customHeight="1">
      <c r="A12" s="217"/>
      <c r="B12" s="39"/>
      <c r="C12" s="136" t="s">
        <v>92</v>
      </c>
      <c r="D12" s="40" t="s">
        <v>105</v>
      </c>
      <c r="E12" s="46">
        <v>1000</v>
      </c>
      <c r="F12" s="137">
        <v>1000</v>
      </c>
      <c r="G12" s="138">
        <f>F12</f>
        <v>1000</v>
      </c>
      <c r="H12" s="138"/>
      <c r="I12" s="47"/>
      <c r="J12" s="47"/>
      <c r="K12" s="215">
        <f t="shared" si="2"/>
        <v>1</v>
      </c>
    </row>
    <row r="13" spans="1:11" ht="16.5" customHeight="1">
      <c r="A13" s="218">
        <v>600</v>
      </c>
      <c r="B13" s="130"/>
      <c r="C13" s="131" t="s">
        <v>9</v>
      </c>
      <c r="D13" s="129"/>
      <c r="E13" s="132">
        <f aca="true" t="shared" si="3" ref="E13:J13">SUM(E14+E16+E21)</f>
        <v>12113208</v>
      </c>
      <c r="F13" s="132">
        <f t="shared" si="3"/>
        <v>1027200</v>
      </c>
      <c r="G13" s="132">
        <f t="shared" si="3"/>
        <v>452000</v>
      </c>
      <c r="H13" s="132">
        <f t="shared" si="3"/>
        <v>0</v>
      </c>
      <c r="I13" s="132">
        <f t="shared" si="3"/>
        <v>0</v>
      </c>
      <c r="J13" s="132">
        <f t="shared" si="3"/>
        <v>575200</v>
      </c>
      <c r="K13" s="215">
        <f t="shared" si="2"/>
        <v>0.08479999682990666</v>
      </c>
    </row>
    <row r="14" spans="1:11" ht="16.5" customHeight="1">
      <c r="A14" s="219"/>
      <c r="B14" s="140">
        <v>60004</v>
      </c>
      <c r="C14" s="141" t="s">
        <v>229</v>
      </c>
      <c r="D14" s="142"/>
      <c r="E14" s="143">
        <f aca="true" t="shared" si="4" ref="E14:J14">SUM(E15:E15)</f>
        <v>4049973</v>
      </c>
      <c r="F14" s="143">
        <f t="shared" si="4"/>
        <v>0</v>
      </c>
      <c r="G14" s="143">
        <f t="shared" si="4"/>
        <v>0</v>
      </c>
      <c r="H14" s="143">
        <f t="shared" si="4"/>
        <v>0</v>
      </c>
      <c r="I14" s="143">
        <f t="shared" si="4"/>
        <v>0</v>
      </c>
      <c r="J14" s="143">
        <f t="shared" si="4"/>
        <v>0</v>
      </c>
      <c r="K14" s="215">
        <f t="shared" si="2"/>
        <v>0</v>
      </c>
    </row>
    <row r="15" spans="1:11" ht="72.75" customHeight="1">
      <c r="A15" s="219"/>
      <c r="B15" s="139"/>
      <c r="C15" s="11" t="s">
        <v>230</v>
      </c>
      <c r="D15" s="144" t="s">
        <v>231</v>
      </c>
      <c r="E15" s="145">
        <v>4049973</v>
      </c>
      <c r="F15" s="146"/>
      <c r="G15" s="146"/>
      <c r="H15" s="146"/>
      <c r="I15" s="146"/>
      <c r="J15" s="146">
        <f>F15</f>
        <v>0</v>
      </c>
      <c r="K15" s="215">
        <f t="shared" si="2"/>
        <v>0</v>
      </c>
    </row>
    <row r="16" spans="1:11" ht="30" customHeight="1">
      <c r="A16" s="220"/>
      <c r="B16" s="147">
        <v>60015</v>
      </c>
      <c r="C16" s="134" t="s">
        <v>191</v>
      </c>
      <c r="D16" s="133"/>
      <c r="E16" s="135">
        <f aca="true" t="shared" si="5" ref="E16:J16">SUM(E17:E20)</f>
        <v>5531023</v>
      </c>
      <c r="F16" s="135">
        <f t="shared" si="5"/>
        <v>692200</v>
      </c>
      <c r="G16" s="135">
        <f t="shared" si="5"/>
        <v>117000</v>
      </c>
      <c r="H16" s="135">
        <f t="shared" si="5"/>
        <v>0</v>
      </c>
      <c r="I16" s="135">
        <f t="shared" si="5"/>
        <v>0</v>
      </c>
      <c r="J16" s="135">
        <f t="shared" si="5"/>
        <v>575200</v>
      </c>
      <c r="K16" s="215">
        <f t="shared" si="2"/>
        <v>0.12514863886843355</v>
      </c>
    </row>
    <row r="17" spans="1:11" ht="18.75" customHeight="1">
      <c r="A17" s="220"/>
      <c r="B17" s="148"/>
      <c r="C17" s="149" t="s">
        <v>14</v>
      </c>
      <c r="D17" s="150" t="s">
        <v>109</v>
      </c>
      <c r="E17" s="46">
        <v>117000</v>
      </c>
      <c r="F17" s="151">
        <v>117000</v>
      </c>
      <c r="G17" s="151">
        <v>117000</v>
      </c>
      <c r="H17" s="151"/>
      <c r="I17" s="151"/>
      <c r="J17" s="151"/>
      <c r="K17" s="215">
        <f t="shared" si="2"/>
        <v>1</v>
      </c>
    </row>
    <row r="18" spans="1:11" ht="18.75" customHeight="1">
      <c r="A18" s="220"/>
      <c r="B18" s="148"/>
      <c r="C18" s="149" t="s">
        <v>10</v>
      </c>
      <c r="D18" s="150" t="s">
        <v>107</v>
      </c>
      <c r="E18" s="46">
        <v>169580</v>
      </c>
      <c r="F18" s="151"/>
      <c r="G18" s="151">
        <f>F18</f>
        <v>0</v>
      </c>
      <c r="H18" s="151"/>
      <c r="I18" s="151"/>
      <c r="J18" s="151"/>
      <c r="K18" s="215">
        <f t="shared" si="2"/>
        <v>0</v>
      </c>
    </row>
    <row r="19" spans="1:11" ht="54" customHeight="1">
      <c r="A19" s="217"/>
      <c r="B19" s="39"/>
      <c r="C19" s="11" t="s">
        <v>252</v>
      </c>
      <c r="D19" s="40" t="s">
        <v>106</v>
      </c>
      <c r="E19" s="46">
        <v>18560</v>
      </c>
      <c r="F19" s="47"/>
      <c r="G19" s="138"/>
      <c r="H19" s="138"/>
      <c r="I19" s="47"/>
      <c r="J19" s="152">
        <f>F19</f>
        <v>0</v>
      </c>
      <c r="K19" s="215">
        <f t="shared" si="2"/>
        <v>0</v>
      </c>
    </row>
    <row r="20" spans="1:12" ht="72" customHeight="1">
      <c r="A20" s="217"/>
      <c r="B20" s="39"/>
      <c r="C20" s="11" t="s">
        <v>230</v>
      </c>
      <c r="D20" s="144" t="s">
        <v>231</v>
      </c>
      <c r="E20" s="46">
        <v>5225883</v>
      </c>
      <c r="F20" s="52">
        <v>575200</v>
      </c>
      <c r="G20" s="153"/>
      <c r="H20" s="153"/>
      <c r="I20" s="52"/>
      <c r="J20" s="53">
        <f>F20</f>
        <v>575200</v>
      </c>
      <c r="K20" s="215">
        <f t="shared" si="2"/>
        <v>0.11006752351707835</v>
      </c>
      <c r="L20" s="32"/>
    </row>
    <row r="21" spans="1:11" ht="17.25" customHeight="1">
      <c r="A21" s="220"/>
      <c r="B21" s="147">
        <v>60016</v>
      </c>
      <c r="C21" s="134" t="s">
        <v>11</v>
      </c>
      <c r="D21" s="133"/>
      <c r="E21" s="43">
        <f aca="true" t="shared" si="6" ref="E21:J21">SUM(E22:E24)</f>
        <v>2532212</v>
      </c>
      <c r="F21" s="43">
        <f t="shared" si="6"/>
        <v>335000</v>
      </c>
      <c r="G21" s="43">
        <f t="shared" si="6"/>
        <v>335000</v>
      </c>
      <c r="H21" s="43">
        <f t="shared" si="6"/>
        <v>0</v>
      </c>
      <c r="I21" s="43">
        <f t="shared" si="6"/>
        <v>0</v>
      </c>
      <c r="J21" s="43">
        <f t="shared" si="6"/>
        <v>0</v>
      </c>
      <c r="K21" s="215">
        <f t="shared" si="2"/>
        <v>0.13229540022715316</v>
      </c>
    </row>
    <row r="22" spans="1:11" ht="17.25" customHeight="1">
      <c r="A22" s="220"/>
      <c r="B22" s="148"/>
      <c r="C22" s="149" t="s">
        <v>14</v>
      </c>
      <c r="D22" s="150" t="s">
        <v>109</v>
      </c>
      <c r="E22" s="46">
        <v>335000</v>
      </c>
      <c r="F22" s="154">
        <v>335000</v>
      </c>
      <c r="G22" s="154">
        <v>335000</v>
      </c>
      <c r="H22" s="151"/>
      <c r="I22" s="151"/>
      <c r="J22" s="151"/>
      <c r="K22" s="215">
        <f t="shared" si="2"/>
        <v>1</v>
      </c>
    </row>
    <row r="23" spans="1:11" ht="60.75" customHeight="1">
      <c r="A23" s="217"/>
      <c r="B23" s="19"/>
      <c r="C23" s="136" t="s">
        <v>305</v>
      </c>
      <c r="D23" s="36" t="s">
        <v>107</v>
      </c>
      <c r="E23" s="46">
        <v>22218</v>
      </c>
      <c r="F23" s="47"/>
      <c r="G23" s="152">
        <f>F23</f>
        <v>0</v>
      </c>
      <c r="H23" s="152"/>
      <c r="I23" s="47"/>
      <c r="J23" s="47"/>
      <c r="K23" s="215">
        <f t="shared" si="2"/>
        <v>0</v>
      </c>
    </row>
    <row r="24" spans="1:11" ht="70.5" customHeight="1">
      <c r="A24" s="217"/>
      <c r="B24" s="19"/>
      <c r="C24" s="11" t="s">
        <v>230</v>
      </c>
      <c r="D24" s="144" t="s">
        <v>231</v>
      </c>
      <c r="E24" s="46">
        <v>2174994</v>
      </c>
      <c r="F24" s="47"/>
      <c r="G24" s="138"/>
      <c r="H24" s="138"/>
      <c r="I24" s="138"/>
      <c r="J24" s="152">
        <f>F24</f>
        <v>0</v>
      </c>
      <c r="K24" s="215">
        <f t="shared" si="2"/>
        <v>0</v>
      </c>
    </row>
    <row r="25" spans="1:11" ht="21.75" customHeight="1">
      <c r="A25" s="218">
        <v>700</v>
      </c>
      <c r="B25" s="130"/>
      <c r="C25" s="131" t="s">
        <v>12</v>
      </c>
      <c r="D25" s="129"/>
      <c r="E25" s="155">
        <f aca="true" t="shared" si="7" ref="E25:J25">SUM(E26)</f>
        <v>3890011</v>
      </c>
      <c r="F25" s="155">
        <f t="shared" si="7"/>
        <v>2777286</v>
      </c>
      <c r="G25" s="155">
        <f t="shared" si="7"/>
        <v>2747286</v>
      </c>
      <c r="H25" s="155">
        <f t="shared" si="7"/>
        <v>0</v>
      </c>
      <c r="I25" s="155">
        <f t="shared" si="7"/>
        <v>30000</v>
      </c>
      <c r="J25" s="155">
        <f t="shared" si="7"/>
        <v>0</v>
      </c>
      <c r="K25" s="215">
        <f t="shared" si="2"/>
        <v>0.713953251031938</v>
      </c>
    </row>
    <row r="26" spans="1:11" ht="27" customHeight="1">
      <c r="A26" s="220"/>
      <c r="B26" s="147">
        <v>70005</v>
      </c>
      <c r="C26" s="134" t="s">
        <v>13</v>
      </c>
      <c r="D26" s="133"/>
      <c r="E26" s="43">
        <f aca="true" t="shared" si="8" ref="E26:J26">SUM(E27:E35)</f>
        <v>3890011</v>
      </c>
      <c r="F26" s="43">
        <f>SUM(F27:F35)</f>
        <v>2777286</v>
      </c>
      <c r="G26" s="43">
        <f t="shared" si="8"/>
        <v>2747286</v>
      </c>
      <c r="H26" s="43">
        <f t="shared" si="8"/>
        <v>0</v>
      </c>
      <c r="I26" s="43">
        <f t="shared" si="8"/>
        <v>30000</v>
      </c>
      <c r="J26" s="43">
        <f t="shared" si="8"/>
        <v>0</v>
      </c>
      <c r="K26" s="215">
        <f t="shared" si="2"/>
        <v>0.713953251031938</v>
      </c>
    </row>
    <row r="27" spans="1:11" ht="42" customHeight="1">
      <c r="A27" s="217"/>
      <c r="B27" s="19"/>
      <c r="C27" s="136" t="s">
        <v>77</v>
      </c>
      <c r="D27" s="36" t="s">
        <v>108</v>
      </c>
      <c r="E27" s="46">
        <v>662286</v>
      </c>
      <c r="F27" s="52">
        <v>762286</v>
      </c>
      <c r="G27" s="53">
        <f aca="true" t="shared" si="9" ref="G27:G33">F27</f>
        <v>762286</v>
      </c>
      <c r="H27" s="152"/>
      <c r="I27" s="47"/>
      <c r="J27" s="47"/>
      <c r="K27" s="215">
        <f t="shared" si="2"/>
        <v>1.1509921695460874</v>
      </c>
    </row>
    <row r="28" spans="1:11" ht="51">
      <c r="A28" s="217"/>
      <c r="B28" s="19"/>
      <c r="C28" s="136" t="s">
        <v>184</v>
      </c>
      <c r="D28" s="36" t="s">
        <v>105</v>
      </c>
      <c r="E28" s="46">
        <v>663614</v>
      </c>
      <c r="F28" s="52">
        <v>100000</v>
      </c>
      <c r="G28" s="53">
        <f t="shared" si="9"/>
        <v>100000</v>
      </c>
      <c r="H28" s="152"/>
      <c r="I28" s="47"/>
      <c r="J28" s="47"/>
      <c r="K28" s="215">
        <f t="shared" si="2"/>
        <v>0.15069000955374662</v>
      </c>
    </row>
    <row r="29" spans="1:11" ht="90.75" customHeight="1">
      <c r="A29" s="217"/>
      <c r="B29" s="19"/>
      <c r="C29" s="11" t="s">
        <v>98</v>
      </c>
      <c r="D29" s="36" t="s">
        <v>110</v>
      </c>
      <c r="E29" s="46">
        <v>450000</v>
      </c>
      <c r="F29" s="52">
        <v>500000</v>
      </c>
      <c r="G29" s="53">
        <f t="shared" si="9"/>
        <v>500000</v>
      </c>
      <c r="H29" s="152"/>
      <c r="I29" s="47"/>
      <c r="J29" s="47"/>
      <c r="K29" s="215">
        <f t="shared" si="2"/>
        <v>1.1111111111111112</v>
      </c>
    </row>
    <row r="30" spans="1:11" ht="51">
      <c r="A30" s="217"/>
      <c r="B30" s="19"/>
      <c r="C30" s="11" t="s">
        <v>78</v>
      </c>
      <c r="D30" s="36" t="s">
        <v>111</v>
      </c>
      <c r="E30" s="46">
        <v>45000</v>
      </c>
      <c r="F30" s="52">
        <v>75000</v>
      </c>
      <c r="G30" s="53">
        <f t="shared" si="9"/>
        <v>75000</v>
      </c>
      <c r="H30" s="152"/>
      <c r="I30" s="47"/>
      <c r="J30" s="47"/>
      <c r="K30" s="215">
        <f t="shared" si="2"/>
        <v>1.6666666666666667</v>
      </c>
    </row>
    <row r="31" spans="1:11" ht="25.5">
      <c r="A31" s="217"/>
      <c r="B31" s="19"/>
      <c r="C31" s="11" t="s">
        <v>306</v>
      </c>
      <c r="D31" s="36" t="s">
        <v>254</v>
      </c>
      <c r="E31" s="46">
        <v>1051303</v>
      </c>
      <c r="F31" s="52">
        <v>300000</v>
      </c>
      <c r="G31" s="53">
        <f>F31</f>
        <v>300000</v>
      </c>
      <c r="H31" s="152"/>
      <c r="I31" s="47"/>
      <c r="J31" s="47"/>
      <c r="K31" s="215">
        <f t="shared" si="2"/>
        <v>0.28536016733520214</v>
      </c>
    </row>
    <row r="32" spans="1:11" ht="27" customHeight="1">
      <c r="A32" s="217"/>
      <c r="B32" s="19"/>
      <c r="C32" s="11" t="s">
        <v>209</v>
      </c>
      <c r="D32" s="36" t="s">
        <v>210</v>
      </c>
      <c r="E32" s="46">
        <v>700000</v>
      </c>
      <c r="F32" s="52">
        <v>750000</v>
      </c>
      <c r="G32" s="53">
        <f t="shared" si="9"/>
        <v>750000</v>
      </c>
      <c r="H32" s="152"/>
      <c r="I32" s="47"/>
      <c r="J32" s="47"/>
      <c r="K32" s="215">
        <f t="shared" si="2"/>
        <v>1.0714285714285714</v>
      </c>
    </row>
    <row r="33" spans="1:11" ht="25.5" customHeight="1">
      <c r="A33" s="217"/>
      <c r="B33" s="19"/>
      <c r="C33" s="11" t="s">
        <v>96</v>
      </c>
      <c r="D33" s="36" t="s">
        <v>112</v>
      </c>
      <c r="E33" s="46">
        <v>20000</v>
      </c>
      <c r="F33" s="52">
        <v>20000</v>
      </c>
      <c r="G33" s="53">
        <f t="shared" si="9"/>
        <v>20000</v>
      </c>
      <c r="H33" s="152"/>
      <c r="I33" s="47"/>
      <c r="J33" s="47"/>
      <c r="K33" s="215">
        <f t="shared" si="2"/>
        <v>1</v>
      </c>
    </row>
    <row r="34" spans="1:11" ht="63.75" customHeight="1">
      <c r="A34" s="217"/>
      <c r="B34" s="19"/>
      <c r="C34" s="10" t="s">
        <v>76</v>
      </c>
      <c r="D34" s="36" t="s">
        <v>113</v>
      </c>
      <c r="E34" s="46">
        <v>57808</v>
      </c>
      <c r="F34" s="52">
        <v>30000</v>
      </c>
      <c r="G34" s="52"/>
      <c r="H34" s="52"/>
      <c r="I34" s="53">
        <f>F34</f>
        <v>30000</v>
      </c>
      <c r="J34" s="47"/>
      <c r="K34" s="215">
        <f t="shared" si="2"/>
        <v>0.5189593135898145</v>
      </c>
    </row>
    <row r="35" spans="1:11" ht="58.5" customHeight="1">
      <c r="A35" s="217"/>
      <c r="B35" s="19"/>
      <c r="C35" s="11" t="s">
        <v>205</v>
      </c>
      <c r="D35" s="36" t="s">
        <v>114</v>
      </c>
      <c r="E35" s="46">
        <v>240000</v>
      </c>
      <c r="F35" s="52">
        <v>240000</v>
      </c>
      <c r="G35" s="53">
        <f>F35</f>
        <v>240000</v>
      </c>
      <c r="H35" s="152"/>
      <c r="I35" s="47"/>
      <c r="J35" s="47"/>
      <c r="K35" s="215">
        <f t="shared" si="2"/>
        <v>1</v>
      </c>
    </row>
    <row r="36" spans="1:11" ht="21.75" customHeight="1">
      <c r="A36" s="218">
        <v>710</v>
      </c>
      <c r="B36" s="130"/>
      <c r="C36" s="131" t="s">
        <v>15</v>
      </c>
      <c r="D36" s="129"/>
      <c r="E36" s="155">
        <f aca="true" t="shared" si="10" ref="E36:J36">SUM(E37+E39+E41+E44)</f>
        <v>311000</v>
      </c>
      <c r="F36" s="155">
        <f t="shared" si="10"/>
        <v>302500</v>
      </c>
      <c r="G36" s="155">
        <f t="shared" si="10"/>
        <v>0</v>
      </c>
      <c r="H36" s="155">
        <f t="shared" si="10"/>
        <v>0</v>
      </c>
      <c r="I36" s="155">
        <f t="shared" si="10"/>
        <v>302500</v>
      </c>
      <c r="J36" s="155">
        <f t="shared" si="10"/>
        <v>0</v>
      </c>
      <c r="K36" s="215">
        <f t="shared" si="2"/>
        <v>0.9726688102893891</v>
      </c>
    </row>
    <row r="37" spans="1:11" ht="24" customHeight="1">
      <c r="A37" s="220"/>
      <c r="B37" s="147">
        <v>71013</v>
      </c>
      <c r="C37" s="134" t="s">
        <v>16</v>
      </c>
      <c r="D37" s="133"/>
      <c r="E37" s="43">
        <f aca="true" t="shared" si="11" ref="E37:J37">SUM(E38)</f>
        <v>85000</v>
      </c>
      <c r="F37" s="43">
        <f t="shared" si="11"/>
        <v>85000</v>
      </c>
      <c r="G37" s="43">
        <f t="shared" si="11"/>
        <v>0</v>
      </c>
      <c r="H37" s="43">
        <f t="shared" si="11"/>
        <v>0</v>
      </c>
      <c r="I37" s="43">
        <f t="shared" si="11"/>
        <v>85000</v>
      </c>
      <c r="J37" s="43">
        <f t="shared" si="11"/>
        <v>0</v>
      </c>
      <c r="K37" s="215">
        <f t="shared" si="2"/>
        <v>1</v>
      </c>
    </row>
    <row r="38" spans="1:11" ht="66" customHeight="1">
      <c r="A38" s="217"/>
      <c r="B38" s="19"/>
      <c r="C38" s="10" t="s">
        <v>94</v>
      </c>
      <c r="D38" s="36" t="s">
        <v>113</v>
      </c>
      <c r="E38" s="46">
        <v>85000</v>
      </c>
      <c r="F38" s="52">
        <v>85000</v>
      </c>
      <c r="G38" s="52"/>
      <c r="H38" s="52"/>
      <c r="I38" s="53">
        <f>F38</f>
        <v>85000</v>
      </c>
      <c r="J38" s="52"/>
      <c r="K38" s="215">
        <f t="shared" si="2"/>
        <v>1</v>
      </c>
    </row>
    <row r="39" spans="1:11" ht="27" customHeight="1">
      <c r="A39" s="220"/>
      <c r="B39" s="147">
        <v>71014</v>
      </c>
      <c r="C39" s="134" t="s">
        <v>17</v>
      </c>
      <c r="D39" s="133"/>
      <c r="E39" s="43">
        <f aca="true" t="shared" si="12" ref="E39:J39">SUM(E40)</f>
        <v>20000</v>
      </c>
      <c r="F39" s="43">
        <f t="shared" si="12"/>
        <v>20000</v>
      </c>
      <c r="G39" s="43">
        <f t="shared" si="12"/>
        <v>0</v>
      </c>
      <c r="H39" s="43">
        <f t="shared" si="12"/>
        <v>0</v>
      </c>
      <c r="I39" s="43">
        <f t="shared" si="12"/>
        <v>20000</v>
      </c>
      <c r="J39" s="43">
        <f t="shared" si="12"/>
        <v>0</v>
      </c>
      <c r="K39" s="215">
        <f t="shared" si="2"/>
        <v>1</v>
      </c>
    </row>
    <row r="40" spans="1:11" ht="63.75" customHeight="1">
      <c r="A40" s="217"/>
      <c r="B40" s="19"/>
      <c r="C40" s="10" t="s">
        <v>76</v>
      </c>
      <c r="D40" s="36" t="s">
        <v>113</v>
      </c>
      <c r="E40" s="46">
        <v>20000</v>
      </c>
      <c r="F40" s="52">
        <v>20000</v>
      </c>
      <c r="G40" s="52"/>
      <c r="H40" s="52"/>
      <c r="I40" s="53">
        <f>F40</f>
        <v>20000</v>
      </c>
      <c r="J40" s="47"/>
      <c r="K40" s="215">
        <f t="shared" si="2"/>
        <v>1</v>
      </c>
    </row>
    <row r="41" spans="1:11" ht="18" customHeight="1">
      <c r="A41" s="220"/>
      <c r="B41" s="147">
        <v>71015</v>
      </c>
      <c r="C41" s="134" t="s">
        <v>18</v>
      </c>
      <c r="D41" s="133"/>
      <c r="E41" s="43">
        <f>SUM(E42)</f>
        <v>206000</v>
      </c>
      <c r="F41" s="43">
        <f>SUM(F42:F43)</f>
        <v>192000</v>
      </c>
      <c r="G41" s="43">
        <f>SUM(G42:G43)</f>
        <v>0</v>
      </c>
      <c r="H41" s="43">
        <f>SUM(H42:H43)</f>
        <v>0</v>
      </c>
      <c r="I41" s="43">
        <f>SUM(I42:I43)</f>
        <v>192000</v>
      </c>
      <c r="J41" s="43">
        <f>SUM(J42:J43)</f>
        <v>0</v>
      </c>
      <c r="K41" s="215">
        <f t="shared" si="2"/>
        <v>0.9320388349514563</v>
      </c>
    </row>
    <row r="42" spans="1:11" ht="71.25" customHeight="1">
      <c r="A42" s="217"/>
      <c r="B42" s="19"/>
      <c r="C42" s="10" t="s">
        <v>76</v>
      </c>
      <c r="D42" s="36" t="s">
        <v>113</v>
      </c>
      <c r="E42" s="46">
        <v>206000</v>
      </c>
      <c r="F42" s="52">
        <v>188000</v>
      </c>
      <c r="G42" s="53"/>
      <c r="H42" s="53"/>
      <c r="I42" s="53">
        <f>F42</f>
        <v>188000</v>
      </c>
      <c r="J42" s="47"/>
      <c r="K42" s="215">
        <f t="shared" si="2"/>
        <v>0.912621359223301</v>
      </c>
    </row>
    <row r="43" spans="1:11" ht="71.25" customHeight="1">
      <c r="A43" s="217"/>
      <c r="B43" s="19"/>
      <c r="C43" s="11" t="s">
        <v>99</v>
      </c>
      <c r="D43" s="36" t="s">
        <v>121</v>
      </c>
      <c r="E43" s="46"/>
      <c r="F43" s="52">
        <v>4000</v>
      </c>
      <c r="G43" s="53"/>
      <c r="H43" s="53"/>
      <c r="I43" s="53">
        <f>F43</f>
        <v>4000</v>
      </c>
      <c r="J43" s="47"/>
      <c r="K43" s="215"/>
    </row>
    <row r="44" spans="1:11" ht="18.75" customHeight="1">
      <c r="A44" s="217"/>
      <c r="B44" s="41">
        <v>71035</v>
      </c>
      <c r="C44" s="18" t="s">
        <v>199</v>
      </c>
      <c r="D44" s="42"/>
      <c r="E44" s="43">
        <f aca="true" t="shared" si="13" ref="E44:J44">SUM(E45)</f>
        <v>0</v>
      </c>
      <c r="F44" s="43">
        <f t="shared" si="13"/>
        <v>5500</v>
      </c>
      <c r="G44" s="43">
        <f t="shared" si="13"/>
        <v>0</v>
      </c>
      <c r="H44" s="43">
        <f t="shared" si="13"/>
        <v>0</v>
      </c>
      <c r="I44" s="43">
        <f t="shared" si="13"/>
        <v>5500</v>
      </c>
      <c r="J44" s="43">
        <f t="shared" si="13"/>
        <v>0</v>
      </c>
      <c r="K44" s="215"/>
    </row>
    <row r="45" spans="1:11" ht="68.25" customHeight="1">
      <c r="A45" s="217"/>
      <c r="B45" s="19"/>
      <c r="C45" s="10" t="s">
        <v>200</v>
      </c>
      <c r="D45" s="36" t="s">
        <v>192</v>
      </c>
      <c r="E45" s="46"/>
      <c r="F45" s="52">
        <v>5500</v>
      </c>
      <c r="G45" s="52"/>
      <c r="H45" s="52"/>
      <c r="I45" s="53">
        <f>F45</f>
        <v>5500</v>
      </c>
      <c r="J45" s="47"/>
      <c r="K45" s="215"/>
    </row>
    <row r="46" spans="1:11" ht="21" customHeight="1">
      <c r="A46" s="218">
        <v>750</v>
      </c>
      <c r="B46" s="130"/>
      <c r="C46" s="131" t="s">
        <v>19</v>
      </c>
      <c r="D46" s="129"/>
      <c r="E46" s="155">
        <f aca="true" t="shared" si="14" ref="E46:J46">SUM(E47+E51+E54+E59+E61)</f>
        <v>2388916</v>
      </c>
      <c r="F46" s="155">
        <f t="shared" si="14"/>
        <v>2127365</v>
      </c>
      <c r="G46" s="155">
        <f t="shared" si="14"/>
        <v>1266000</v>
      </c>
      <c r="H46" s="155">
        <f t="shared" si="14"/>
        <v>0</v>
      </c>
      <c r="I46" s="155">
        <f t="shared" si="14"/>
        <v>693100</v>
      </c>
      <c r="J46" s="155">
        <f t="shared" si="14"/>
        <v>168265</v>
      </c>
      <c r="K46" s="215">
        <f t="shared" si="2"/>
        <v>0.8905147774136889</v>
      </c>
    </row>
    <row r="47" spans="1:15" s="3" customFormat="1" ht="20.25" customHeight="1">
      <c r="A47" s="216"/>
      <c r="B47" s="147">
        <v>75011</v>
      </c>
      <c r="C47" s="134" t="s">
        <v>20</v>
      </c>
      <c r="D47" s="133"/>
      <c r="E47" s="156">
        <f aca="true" t="shared" si="15" ref="E47:J47">SUM(E48:E50)</f>
        <v>676119</v>
      </c>
      <c r="F47" s="156">
        <f t="shared" si="15"/>
        <v>676100</v>
      </c>
      <c r="G47" s="156">
        <f t="shared" si="15"/>
        <v>8000</v>
      </c>
      <c r="H47" s="156">
        <f t="shared" si="15"/>
        <v>0</v>
      </c>
      <c r="I47" s="156">
        <f t="shared" si="15"/>
        <v>668100</v>
      </c>
      <c r="J47" s="156">
        <f t="shared" si="15"/>
        <v>0</v>
      </c>
      <c r="K47" s="215">
        <f t="shared" si="2"/>
        <v>0.9999718984379968</v>
      </c>
      <c r="L47"/>
      <c r="M47"/>
      <c r="N47"/>
      <c r="O47"/>
    </row>
    <row r="48" spans="1:11" ht="66.75" customHeight="1">
      <c r="A48" s="217"/>
      <c r="B48" s="19"/>
      <c r="C48" s="10" t="s">
        <v>82</v>
      </c>
      <c r="D48" s="36" t="s">
        <v>117</v>
      </c>
      <c r="E48" s="46">
        <v>497000</v>
      </c>
      <c r="F48" s="52">
        <v>497000</v>
      </c>
      <c r="G48" s="52"/>
      <c r="H48" s="52"/>
      <c r="I48" s="53">
        <f>F48</f>
        <v>497000</v>
      </c>
      <c r="J48" s="47"/>
      <c r="K48" s="215">
        <f t="shared" si="2"/>
        <v>1</v>
      </c>
    </row>
    <row r="49" spans="1:11" ht="66" customHeight="1">
      <c r="A49" s="217"/>
      <c r="B49" s="19"/>
      <c r="C49" s="10" t="s">
        <v>76</v>
      </c>
      <c r="D49" s="36" t="s">
        <v>113</v>
      </c>
      <c r="E49" s="46">
        <v>171119</v>
      </c>
      <c r="F49" s="52">
        <v>171100</v>
      </c>
      <c r="G49" s="52"/>
      <c r="H49" s="52"/>
      <c r="I49" s="53">
        <f>F49</f>
        <v>171100</v>
      </c>
      <c r="J49" s="47"/>
      <c r="K49" s="215">
        <f t="shared" si="2"/>
        <v>0.9998889661580538</v>
      </c>
    </row>
    <row r="50" spans="1:11" ht="54.75" customHeight="1">
      <c r="A50" s="217"/>
      <c r="B50" s="19"/>
      <c r="C50" s="11" t="s">
        <v>205</v>
      </c>
      <c r="D50" s="36" t="s">
        <v>114</v>
      </c>
      <c r="E50" s="46">
        <v>8000</v>
      </c>
      <c r="F50" s="47">
        <v>8000</v>
      </c>
      <c r="G50" s="152">
        <f>F50</f>
        <v>8000</v>
      </c>
      <c r="H50" s="152"/>
      <c r="I50" s="152"/>
      <c r="J50" s="47"/>
      <c r="K50" s="215">
        <f t="shared" si="2"/>
        <v>1</v>
      </c>
    </row>
    <row r="51" spans="1:15" s="3" customFormat="1" ht="20.25" customHeight="1">
      <c r="A51" s="216"/>
      <c r="B51" s="147">
        <v>75020</v>
      </c>
      <c r="C51" s="134" t="s">
        <v>21</v>
      </c>
      <c r="D51" s="133"/>
      <c r="E51" s="156">
        <f aca="true" t="shared" si="16" ref="E51:J51">SUM(E52:E53)</f>
        <v>1230797</v>
      </c>
      <c r="F51" s="156">
        <f t="shared" si="16"/>
        <v>1000000</v>
      </c>
      <c r="G51" s="156">
        <f t="shared" si="16"/>
        <v>1000000</v>
      </c>
      <c r="H51" s="156">
        <f t="shared" si="16"/>
        <v>0</v>
      </c>
      <c r="I51" s="156">
        <f t="shared" si="16"/>
        <v>0</v>
      </c>
      <c r="J51" s="156">
        <f t="shared" si="16"/>
        <v>0</v>
      </c>
      <c r="K51" s="215">
        <f t="shared" si="2"/>
        <v>0.8124816683823571</v>
      </c>
      <c r="L51"/>
      <c r="M51"/>
      <c r="N51"/>
      <c r="O51"/>
    </row>
    <row r="52" spans="1:11" ht="15" customHeight="1">
      <c r="A52" s="217"/>
      <c r="B52" s="19"/>
      <c r="C52" s="11" t="s">
        <v>22</v>
      </c>
      <c r="D52" s="36" t="s">
        <v>118</v>
      </c>
      <c r="E52" s="46">
        <v>1200000</v>
      </c>
      <c r="F52" s="52">
        <v>1000000</v>
      </c>
      <c r="G52" s="53">
        <f>F52</f>
        <v>1000000</v>
      </c>
      <c r="H52" s="152"/>
      <c r="I52" s="47"/>
      <c r="J52" s="47"/>
      <c r="K52" s="215">
        <f t="shared" si="2"/>
        <v>0.8333333333333334</v>
      </c>
    </row>
    <row r="53" spans="1:11" ht="15" customHeight="1">
      <c r="A53" s="217"/>
      <c r="B53" s="19"/>
      <c r="C53" s="11" t="s">
        <v>10</v>
      </c>
      <c r="D53" s="36" t="s">
        <v>107</v>
      </c>
      <c r="E53" s="46">
        <v>30797</v>
      </c>
      <c r="F53" s="47"/>
      <c r="G53" s="152">
        <f>F53</f>
        <v>0</v>
      </c>
      <c r="H53" s="152"/>
      <c r="I53" s="152"/>
      <c r="J53" s="47"/>
      <c r="K53" s="215">
        <f t="shared" si="2"/>
        <v>0</v>
      </c>
    </row>
    <row r="54" spans="1:15" s="3" customFormat="1" ht="27.75" customHeight="1">
      <c r="A54" s="216"/>
      <c r="B54" s="147">
        <v>75023</v>
      </c>
      <c r="C54" s="134" t="s">
        <v>69</v>
      </c>
      <c r="D54" s="133"/>
      <c r="E54" s="156">
        <f aca="true" t="shared" si="17" ref="E54:J54">SUM(E55:E58)</f>
        <v>458000</v>
      </c>
      <c r="F54" s="156">
        <f t="shared" si="17"/>
        <v>258000</v>
      </c>
      <c r="G54" s="156">
        <f t="shared" si="17"/>
        <v>258000</v>
      </c>
      <c r="H54" s="156">
        <f t="shared" si="17"/>
        <v>0</v>
      </c>
      <c r="I54" s="156">
        <f t="shared" si="17"/>
        <v>0</v>
      </c>
      <c r="J54" s="156">
        <f t="shared" si="17"/>
        <v>0</v>
      </c>
      <c r="K54" s="215">
        <f t="shared" si="2"/>
        <v>0.5633187772925764</v>
      </c>
      <c r="L54"/>
      <c r="M54"/>
      <c r="N54"/>
      <c r="O54"/>
    </row>
    <row r="55" spans="1:11" ht="15.75" customHeight="1">
      <c r="A55" s="217"/>
      <c r="B55" s="19"/>
      <c r="C55" s="11" t="s">
        <v>14</v>
      </c>
      <c r="D55" s="36" t="s">
        <v>109</v>
      </c>
      <c r="E55" s="46">
        <v>19000</v>
      </c>
      <c r="F55" s="47">
        <v>19000</v>
      </c>
      <c r="G55" s="152">
        <f>F55</f>
        <v>19000</v>
      </c>
      <c r="H55" s="152"/>
      <c r="I55" s="47"/>
      <c r="J55" s="47"/>
      <c r="K55" s="215">
        <f t="shared" si="2"/>
        <v>1</v>
      </c>
    </row>
    <row r="56" spans="1:11" ht="91.5" customHeight="1">
      <c r="A56" s="217"/>
      <c r="B56" s="19"/>
      <c r="C56" s="11" t="s">
        <v>98</v>
      </c>
      <c r="D56" s="36" t="s">
        <v>110</v>
      </c>
      <c r="E56" s="46">
        <v>34000</v>
      </c>
      <c r="F56" s="47">
        <v>34000</v>
      </c>
      <c r="G56" s="152">
        <f>F56</f>
        <v>34000</v>
      </c>
      <c r="H56" s="152"/>
      <c r="I56" s="47"/>
      <c r="J56" s="47"/>
      <c r="K56" s="215">
        <f t="shared" si="2"/>
        <v>1</v>
      </c>
    </row>
    <row r="57" spans="1:11" ht="13.5" customHeight="1">
      <c r="A57" s="217"/>
      <c r="B57" s="19"/>
      <c r="C57" s="11" t="s">
        <v>4</v>
      </c>
      <c r="D57" s="36" t="s">
        <v>119</v>
      </c>
      <c r="E57" s="46">
        <v>400000</v>
      </c>
      <c r="F57" s="52">
        <v>200000</v>
      </c>
      <c r="G57" s="53">
        <f>F57</f>
        <v>200000</v>
      </c>
      <c r="H57" s="152"/>
      <c r="I57" s="47"/>
      <c r="J57" s="47"/>
      <c r="K57" s="215">
        <f t="shared" si="2"/>
        <v>0.5</v>
      </c>
    </row>
    <row r="58" spans="1:11" ht="13.5" customHeight="1">
      <c r="A58" s="217"/>
      <c r="B58" s="19"/>
      <c r="C58" s="11" t="s">
        <v>10</v>
      </c>
      <c r="D58" s="36" t="s">
        <v>107</v>
      </c>
      <c r="E58" s="46">
        <v>5000</v>
      </c>
      <c r="F58" s="47">
        <v>5000</v>
      </c>
      <c r="G58" s="152">
        <f>F58</f>
        <v>5000</v>
      </c>
      <c r="H58" s="152"/>
      <c r="I58" s="47"/>
      <c r="J58" s="47"/>
      <c r="K58" s="215">
        <f t="shared" si="2"/>
        <v>1</v>
      </c>
    </row>
    <row r="59" spans="1:15" s="3" customFormat="1" ht="18" customHeight="1">
      <c r="A59" s="216"/>
      <c r="B59" s="147">
        <v>75045</v>
      </c>
      <c r="C59" s="134" t="s">
        <v>23</v>
      </c>
      <c r="D59" s="133"/>
      <c r="E59" s="156">
        <f aca="true" t="shared" si="18" ref="E59:J59">SUM(E60)</f>
        <v>24000</v>
      </c>
      <c r="F59" s="156">
        <f t="shared" si="18"/>
        <v>25000</v>
      </c>
      <c r="G59" s="156">
        <f t="shared" si="18"/>
        <v>0</v>
      </c>
      <c r="H59" s="156">
        <f t="shared" si="18"/>
        <v>0</v>
      </c>
      <c r="I59" s="156">
        <f t="shared" si="18"/>
        <v>25000</v>
      </c>
      <c r="J59" s="156">
        <f t="shared" si="18"/>
        <v>0</v>
      </c>
      <c r="K59" s="215">
        <f t="shared" si="2"/>
        <v>1.0416666666666667</v>
      </c>
      <c r="L59"/>
      <c r="M59"/>
      <c r="N59"/>
      <c r="O59"/>
    </row>
    <row r="60" spans="1:11" ht="66" customHeight="1">
      <c r="A60" s="217"/>
      <c r="B60" s="19"/>
      <c r="C60" s="10" t="s">
        <v>76</v>
      </c>
      <c r="D60" s="36" t="s">
        <v>113</v>
      </c>
      <c r="E60" s="46">
        <v>24000</v>
      </c>
      <c r="F60" s="52">
        <v>25000</v>
      </c>
      <c r="G60" s="52"/>
      <c r="H60" s="52"/>
      <c r="I60" s="53">
        <f>F60</f>
        <v>25000</v>
      </c>
      <c r="J60" s="47"/>
      <c r="K60" s="215">
        <f t="shared" si="2"/>
        <v>1.0416666666666667</v>
      </c>
    </row>
    <row r="61" spans="1:11" ht="30.75" customHeight="1">
      <c r="A61" s="217"/>
      <c r="B61" s="41">
        <v>75075</v>
      </c>
      <c r="C61" s="18" t="s">
        <v>275</v>
      </c>
      <c r="D61" s="42"/>
      <c r="E61" s="135">
        <f aca="true" t="shared" si="19" ref="E61:J61">SUM(E62)</f>
        <v>0</v>
      </c>
      <c r="F61" s="135">
        <f t="shared" si="19"/>
        <v>168265</v>
      </c>
      <c r="G61" s="135">
        <f t="shared" si="19"/>
        <v>0</v>
      </c>
      <c r="H61" s="135">
        <f t="shared" si="19"/>
        <v>0</v>
      </c>
      <c r="I61" s="135">
        <f t="shared" si="19"/>
        <v>0</v>
      </c>
      <c r="J61" s="135">
        <f t="shared" si="19"/>
        <v>168265</v>
      </c>
      <c r="K61" s="215"/>
    </row>
    <row r="62" spans="1:11" ht="66" customHeight="1">
      <c r="A62" s="217"/>
      <c r="B62" s="19"/>
      <c r="C62" s="11" t="s">
        <v>271</v>
      </c>
      <c r="D62" s="36" t="s">
        <v>272</v>
      </c>
      <c r="E62" s="46"/>
      <c r="F62" s="52">
        <v>168265</v>
      </c>
      <c r="G62" s="52"/>
      <c r="H62" s="52"/>
      <c r="I62" s="53"/>
      <c r="J62" s="52">
        <f>F62</f>
        <v>168265</v>
      </c>
      <c r="K62" s="215"/>
    </row>
    <row r="63" spans="1:15" s="1" customFormat="1" ht="57.75" customHeight="1">
      <c r="A63" s="218">
        <v>751</v>
      </c>
      <c r="B63" s="130"/>
      <c r="C63" s="131" t="s">
        <v>24</v>
      </c>
      <c r="D63" s="129"/>
      <c r="E63" s="157">
        <f aca="true" t="shared" si="20" ref="E63:J63">SUM(E64)</f>
        <v>7954</v>
      </c>
      <c r="F63" s="157">
        <f t="shared" si="20"/>
        <v>7882</v>
      </c>
      <c r="G63" s="157">
        <f t="shared" si="20"/>
        <v>0</v>
      </c>
      <c r="H63" s="157">
        <f t="shared" si="20"/>
        <v>0</v>
      </c>
      <c r="I63" s="157">
        <f t="shared" si="20"/>
        <v>7882</v>
      </c>
      <c r="J63" s="157">
        <f t="shared" si="20"/>
        <v>0</v>
      </c>
      <c r="K63" s="215">
        <f t="shared" si="2"/>
        <v>0.9909479507166206</v>
      </c>
      <c r="L63" t="s">
        <v>276</v>
      </c>
      <c r="M63"/>
      <c r="N63"/>
      <c r="O63"/>
    </row>
    <row r="64" spans="1:15" s="3" customFormat="1" ht="30" customHeight="1">
      <c r="A64" s="216"/>
      <c r="B64" s="147">
        <v>75101</v>
      </c>
      <c r="C64" s="134" t="s">
        <v>70</v>
      </c>
      <c r="D64" s="133"/>
      <c r="E64" s="156">
        <f aca="true" t="shared" si="21" ref="E64:J64">SUM(E65)</f>
        <v>7954</v>
      </c>
      <c r="F64" s="156">
        <f t="shared" si="21"/>
        <v>7882</v>
      </c>
      <c r="G64" s="156">
        <f t="shared" si="21"/>
        <v>0</v>
      </c>
      <c r="H64" s="156">
        <f t="shared" si="21"/>
        <v>0</v>
      </c>
      <c r="I64" s="156">
        <f t="shared" si="21"/>
        <v>7882</v>
      </c>
      <c r="J64" s="156">
        <f t="shared" si="21"/>
        <v>0</v>
      </c>
      <c r="K64" s="215">
        <f t="shared" si="2"/>
        <v>0.9909479507166206</v>
      </c>
      <c r="L64"/>
      <c r="M64"/>
      <c r="N64"/>
      <c r="O64"/>
    </row>
    <row r="65" spans="1:15" s="3" customFormat="1" ht="64.5" customHeight="1">
      <c r="A65" s="216"/>
      <c r="B65" s="158"/>
      <c r="C65" s="10" t="s">
        <v>82</v>
      </c>
      <c r="D65" s="159" t="s">
        <v>117</v>
      </c>
      <c r="E65" s="160">
        <v>7954</v>
      </c>
      <c r="F65" s="161">
        <v>7882</v>
      </c>
      <c r="G65" s="161"/>
      <c r="H65" s="161"/>
      <c r="I65" s="53">
        <f>F65</f>
        <v>7882</v>
      </c>
      <c r="J65" s="162"/>
      <c r="K65" s="215">
        <f t="shared" si="2"/>
        <v>0.9909479507166206</v>
      </c>
      <c r="L65"/>
      <c r="M65"/>
      <c r="N65"/>
      <c r="O65"/>
    </row>
    <row r="66" spans="1:15" s="1" customFormat="1" ht="30" customHeight="1">
      <c r="A66" s="218">
        <v>754</v>
      </c>
      <c r="B66" s="130"/>
      <c r="C66" s="131" t="s">
        <v>25</v>
      </c>
      <c r="D66" s="129"/>
      <c r="E66" s="157">
        <f aca="true" t="shared" si="22" ref="E66:J66">SUM(E67+E71+E73)</f>
        <v>4306000</v>
      </c>
      <c r="F66" s="157">
        <f t="shared" si="22"/>
        <v>4105000</v>
      </c>
      <c r="G66" s="157">
        <f t="shared" si="22"/>
        <v>150000</v>
      </c>
      <c r="H66" s="157">
        <f t="shared" si="22"/>
        <v>0</v>
      </c>
      <c r="I66" s="157">
        <f t="shared" si="22"/>
        <v>3955000</v>
      </c>
      <c r="J66" s="157">
        <f t="shared" si="22"/>
        <v>0</v>
      </c>
      <c r="K66" s="215">
        <f t="shared" si="2"/>
        <v>0.9533209475150952</v>
      </c>
      <c r="L66"/>
      <c r="M66"/>
      <c r="N66"/>
      <c r="O66"/>
    </row>
    <row r="67" spans="1:15" s="3" customFormat="1" ht="27" customHeight="1">
      <c r="A67" s="216"/>
      <c r="B67" s="147">
        <v>75411</v>
      </c>
      <c r="C67" s="134" t="s">
        <v>26</v>
      </c>
      <c r="D67" s="133"/>
      <c r="E67" s="156">
        <f aca="true" t="shared" si="23" ref="E67:J67">SUM(E68:E70)</f>
        <v>4151000</v>
      </c>
      <c r="F67" s="156">
        <f t="shared" si="23"/>
        <v>3955000</v>
      </c>
      <c r="G67" s="156">
        <f t="shared" si="23"/>
        <v>0</v>
      </c>
      <c r="H67" s="156">
        <f t="shared" si="23"/>
        <v>0</v>
      </c>
      <c r="I67" s="156">
        <f t="shared" si="23"/>
        <v>3955000</v>
      </c>
      <c r="J67" s="156">
        <f t="shared" si="23"/>
        <v>0</v>
      </c>
      <c r="K67" s="215">
        <f t="shared" si="2"/>
        <v>0.9527824620573356</v>
      </c>
      <c r="L67"/>
      <c r="M67"/>
      <c r="N67"/>
      <c r="O67"/>
    </row>
    <row r="68" spans="1:11" ht="68.25" customHeight="1">
      <c r="A68" s="217"/>
      <c r="B68" s="19"/>
      <c r="C68" s="10" t="s">
        <v>76</v>
      </c>
      <c r="D68" s="36" t="s">
        <v>113</v>
      </c>
      <c r="E68" s="46">
        <v>3899000</v>
      </c>
      <c r="F68" s="163">
        <v>3905000</v>
      </c>
      <c r="G68" s="163"/>
      <c r="H68" s="163"/>
      <c r="I68" s="53">
        <f>F68</f>
        <v>3905000</v>
      </c>
      <c r="J68" s="164"/>
      <c r="K68" s="215">
        <f t="shared" si="2"/>
        <v>1.0015388561169531</v>
      </c>
    </row>
    <row r="69" spans="1:11" ht="66.75" customHeight="1">
      <c r="A69" s="217"/>
      <c r="B69" s="19"/>
      <c r="C69" s="11" t="s">
        <v>99</v>
      </c>
      <c r="D69" s="36" t="s">
        <v>121</v>
      </c>
      <c r="E69" s="46"/>
      <c r="F69" s="163">
        <v>50000</v>
      </c>
      <c r="G69" s="163"/>
      <c r="H69" s="163"/>
      <c r="I69" s="53">
        <f>F69</f>
        <v>50000</v>
      </c>
      <c r="J69" s="164"/>
      <c r="K69" s="215"/>
    </row>
    <row r="70" spans="1:11" ht="69.75" customHeight="1">
      <c r="A70" s="217"/>
      <c r="B70" s="19"/>
      <c r="C70" s="11" t="s">
        <v>230</v>
      </c>
      <c r="D70" s="144" t="s">
        <v>244</v>
      </c>
      <c r="E70" s="46">
        <v>252000</v>
      </c>
      <c r="F70" s="164"/>
      <c r="G70" s="164"/>
      <c r="H70" s="164"/>
      <c r="I70" s="152"/>
      <c r="J70" s="164">
        <f>F70</f>
        <v>0</v>
      </c>
      <c r="K70" s="215">
        <f t="shared" si="2"/>
        <v>0</v>
      </c>
    </row>
    <row r="71" spans="1:15" s="3" customFormat="1" ht="21" customHeight="1">
      <c r="A71" s="216"/>
      <c r="B71" s="147">
        <v>75416</v>
      </c>
      <c r="C71" s="134" t="s">
        <v>27</v>
      </c>
      <c r="D71" s="133"/>
      <c r="E71" s="156">
        <f aca="true" t="shared" si="24" ref="E71:J71">SUM(E72)</f>
        <v>105000</v>
      </c>
      <c r="F71" s="156">
        <f t="shared" si="24"/>
        <v>150000</v>
      </c>
      <c r="G71" s="156">
        <f t="shared" si="24"/>
        <v>150000</v>
      </c>
      <c r="H71" s="156">
        <f t="shared" si="24"/>
        <v>0</v>
      </c>
      <c r="I71" s="156">
        <f t="shared" si="24"/>
        <v>0</v>
      </c>
      <c r="J71" s="156">
        <f t="shared" si="24"/>
        <v>0</v>
      </c>
      <c r="K71" s="215">
        <f t="shared" si="2"/>
        <v>1.4285714285714286</v>
      </c>
      <c r="L71"/>
      <c r="M71"/>
      <c r="N71"/>
      <c r="O71"/>
    </row>
    <row r="72" spans="1:11" ht="27.75" customHeight="1">
      <c r="A72" s="217"/>
      <c r="B72" s="19"/>
      <c r="C72" s="11" t="s">
        <v>81</v>
      </c>
      <c r="D72" s="36" t="s">
        <v>116</v>
      </c>
      <c r="E72" s="46">
        <v>105000</v>
      </c>
      <c r="F72" s="163">
        <v>150000</v>
      </c>
      <c r="G72" s="165">
        <f>F72</f>
        <v>150000</v>
      </c>
      <c r="H72" s="166"/>
      <c r="I72" s="164"/>
      <c r="J72" s="164"/>
      <c r="K72" s="215">
        <f t="shared" si="2"/>
        <v>1.4285714285714286</v>
      </c>
    </row>
    <row r="73" spans="1:11" ht="27.75" customHeight="1">
      <c r="A73" s="217"/>
      <c r="B73" s="41">
        <v>75495</v>
      </c>
      <c r="C73" s="18" t="s">
        <v>5</v>
      </c>
      <c r="D73" s="42"/>
      <c r="E73" s="135">
        <f aca="true" t="shared" si="25" ref="E73:J73">SUM(E74)</f>
        <v>50000</v>
      </c>
      <c r="F73" s="135">
        <f t="shared" si="25"/>
        <v>0</v>
      </c>
      <c r="G73" s="135">
        <f t="shared" si="25"/>
        <v>0</v>
      </c>
      <c r="H73" s="135">
        <f t="shared" si="25"/>
        <v>0</v>
      </c>
      <c r="I73" s="135">
        <f t="shared" si="25"/>
        <v>0</v>
      </c>
      <c r="J73" s="135">
        <f t="shared" si="25"/>
        <v>0</v>
      </c>
      <c r="K73" s="215">
        <f t="shared" si="2"/>
        <v>0</v>
      </c>
    </row>
    <row r="74" spans="1:11" ht="55.5" customHeight="1">
      <c r="A74" s="217"/>
      <c r="B74" s="19"/>
      <c r="C74" s="10" t="s">
        <v>265</v>
      </c>
      <c r="D74" s="36" t="s">
        <v>264</v>
      </c>
      <c r="E74" s="46">
        <v>50000</v>
      </c>
      <c r="F74" s="164"/>
      <c r="G74" s="166"/>
      <c r="H74" s="166"/>
      <c r="I74" s="164">
        <f>F74</f>
        <v>0</v>
      </c>
      <c r="J74" s="164"/>
      <c r="K74" s="215">
        <f t="shared" si="2"/>
        <v>0</v>
      </c>
    </row>
    <row r="75" spans="1:15" s="1" customFormat="1" ht="76.5" customHeight="1">
      <c r="A75" s="218">
        <v>756</v>
      </c>
      <c r="B75" s="130"/>
      <c r="C75" s="131" t="s">
        <v>173</v>
      </c>
      <c r="D75" s="129"/>
      <c r="E75" s="157">
        <f aca="true" t="shared" si="26" ref="E75:J75">SUM(E76+E79+E85+E96+E99+E101+E104)</f>
        <v>52793061</v>
      </c>
      <c r="F75" s="157">
        <f t="shared" si="26"/>
        <v>60341728</v>
      </c>
      <c r="G75" s="157">
        <f t="shared" si="26"/>
        <v>60151728</v>
      </c>
      <c r="H75" s="157">
        <f t="shared" si="26"/>
        <v>0</v>
      </c>
      <c r="I75" s="157">
        <f t="shared" si="26"/>
        <v>190000</v>
      </c>
      <c r="J75" s="157">
        <f t="shared" si="26"/>
        <v>0</v>
      </c>
      <c r="K75" s="215">
        <f aca="true" t="shared" si="27" ref="K75:K138">F75/E75</f>
        <v>1.1429859693113835</v>
      </c>
      <c r="L75"/>
      <c r="M75"/>
      <c r="N75"/>
      <c r="O75"/>
    </row>
    <row r="76" spans="1:15" s="3" customFormat="1" ht="38.25" customHeight="1">
      <c r="A76" s="216"/>
      <c r="B76" s="147">
        <v>75601</v>
      </c>
      <c r="C76" s="134" t="s">
        <v>28</v>
      </c>
      <c r="D76" s="133"/>
      <c r="E76" s="156">
        <f aca="true" t="shared" si="28" ref="E76:J76">SUM(E77:E78)</f>
        <v>495000</v>
      </c>
      <c r="F76" s="156">
        <f t="shared" si="28"/>
        <v>285000</v>
      </c>
      <c r="G76" s="156">
        <f t="shared" si="28"/>
        <v>285000</v>
      </c>
      <c r="H76" s="156">
        <f t="shared" si="28"/>
        <v>0</v>
      </c>
      <c r="I76" s="156">
        <f t="shared" si="28"/>
        <v>0</v>
      </c>
      <c r="J76" s="156">
        <f t="shared" si="28"/>
        <v>0</v>
      </c>
      <c r="K76" s="215">
        <f t="shared" si="27"/>
        <v>0.5757575757575758</v>
      </c>
      <c r="L76"/>
      <c r="M76"/>
      <c r="N76"/>
      <c r="O76"/>
    </row>
    <row r="77" spans="1:11" ht="39" customHeight="1">
      <c r="A77" s="217"/>
      <c r="B77" s="19"/>
      <c r="C77" s="11" t="s">
        <v>83</v>
      </c>
      <c r="D77" s="36" t="s">
        <v>122</v>
      </c>
      <c r="E77" s="46">
        <v>490000</v>
      </c>
      <c r="F77" s="52">
        <v>280000</v>
      </c>
      <c r="G77" s="53">
        <f>F77</f>
        <v>280000</v>
      </c>
      <c r="H77" s="152"/>
      <c r="I77" s="47"/>
      <c r="J77" s="47"/>
      <c r="K77" s="215">
        <f t="shared" si="27"/>
        <v>0.5714285714285714</v>
      </c>
    </row>
    <row r="78" spans="1:11" ht="27.75" customHeight="1">
      <c r="A78" s="217"/>
      <c r="B78" s="19"/>
      <c r="C78" s="11" t="s">
        <v>79</v>
      </c>
      <c r="D78" s="36" t="s">
        <v>112</v>
      </c>
      <c r="E78" s="46">
        <v>5000</v>
      </c>
      <c r="F78" s="47">
        <v>5000</v>
      </c>
      <c r="G78" s="152">
        <f>F78</f>
        <v>5000</v>
      </c>
      <c r="H78" s="152"/>
      <c r="I78" s="47"/>
      <c r="J78" s="47"/>
      <c r="K78" s="215">
        <f t="shared" si="27"/>
        <v>1</v>
      </c>
    </row>
    <row r="79" spans="1:15" s="3" customFormat="1" ht="66.75" customHeight="1">
      <c r="A79" s="216"/>
      <c r="B79" s="147">
        <v>75615</v>
      </c>
      <c r="C79" s="134" t="s">
        <v>201</v>
      </c>
      <c r="D79" s="133"/>
      <c r="E79" s="156">
        <f aca="true" t="shared" si="29" ref="E79:J79">SUM(E80:E84)</f>
        <v>13531977</v>
      </c>
      <c r="F79" s="156">
        <f t="shared" si="29"/>
        <v>13982456</v>
      </c>
      <c r="G79" s="156">
        <f t="shared" si="29"/>
        <v>13792456</v>
      </c>
      <c r="H79" s="156">
        <f t="shared" si="29"/>
        <v>0</v>
      </c>
      <c r="I79" s="156">
        <f t="shared" si="29"/>
        <v>190000</v>
      </c>
      <c r="J79" s="156">
        <f t="shared" si="29"/>
        <v>0</v>
      </c>
      <c r="K79" s="215">
        <f t="shared" si="27"/>
        <v>1.033289961991511</v>
      </c>
      <c r="L79"/>
      <c r="M79"/>
      <c r="N79"/>
      <c r="O79"/>
    </row>
    <row r="80" spans="1:11" ht="15.75" customHeight="1">
      <c r="A80" s="217"/>
      <c r="B80" s="19"/>
      <c r="C80" s="11" t="s">
        <v>29</v>
      </c>
      <c r="D80" s="36" t="s">
        <v>123</v>
      </c>
      <c r="E80" s="46">
        <v>12511777</v>
      </c>
      <c r="F80" s="163">
        <v>12912300</v>
      </c>
      <c r="G80" s="53">
        <f>F80</f>
        <v>12912300</v>
      </c>
      <c r="H80" s="152"/>
      <c r="I80" s="164"/>
      <c r="J80" s="164"/>
      <c r="K80" s="215">
        <f t="shared" si="27"/>
        <v>1.0320116798756884</v>
      </c>
    </row>
    <row r="81" spans="1:11" ht="15" customHeight="1">
      <c r="A81" s="217"/>
      <c r="B81" s="19"/>
      <c r="C81" s="11" t="s">
        <v>32</v>
      </c>
      <c r="D81" s="36" t="s">
        <v>126</v>
      </c>
      <c r="E81" s="46">
        <v>200</v>
      </c>
      <c r="F81" s="163">
        <v>59</v>
      </c>
      <c r="G81" s="53">
        <f>F81</f>
        <v>59</v>
      </c>
      <c r="H81" s="152"/>
      <c r="I81" s="164"/>
      <c r="J81" s="164"/>
      <c r="K81" s="215">
        <f t="shared" si="27"/>
        <v>0.295</v>
      </c>
    </row>
    <row r="82" spans="1:11" ht="15" customHeight="1">
      <c r="A82" s="217"/>
      <c r="B82" s="19"/>
      <c r="C82" s="11" t="s">
        <v>30</v>
      </c>
      <c r="D82" s="36" t="s">
        <v>124</v>
      </c>
      <c r="E82" s="46">
        <v>430000</v>
      </c>
      <c r="F82" s="163">
        <v>460097</v>
      </c>
      <c r="G82" s="53">
        <f>F82</f>
        <v>460097</v>
      </c>
      <c r="H82" s="152"/>
      <c r="I82" s="164"/>
      <c r="J82" s="164"/>
      <c r="K82" s="215">
        <f t="shared" si="27"/>
        <v>1.069993023255814</v>
      </c>
    </row>
    <row r="83" spans="1:11" ht="14.25" customHeight="1">
      <c r="A83" s="217"/>
      <c r="B83" s="19"/>
      <c r="C83" s="11" t="s">
        <v>31</v>
      </c>
      <c r="D83" s="36" t="s">
        <v>125</v>
      </c>
      <c r="E83" s="46">
        <v>400000</v>
      </c>
      <c r="F83" s="163">
        <v>420000</v>
      </c>
      <c r="G83" s="53">
        <f>F83</f>
        <v>420000</v>
      </c>
      <c r="H83" s="152"/>
      <c r="I83" s="164"/>
      <c r="J83" s="164"/>
      <c r="K83" s="215">
        <f t="shared" si="27"/>
        <v>1.05</v>
      </c>
    </row>
    <row r="84" spans="1:11" ht="53.25" customHeight="1">
      <c r="A84" s="217"/>
      <c r="B84" s="19"/>
      <c r="C84" s="11" t="s">
        <v>80</v>
      </c>
      <c r="D84" s="36" t="s">
        <v>115</v>
      </c>
      <c r="E84" s="46">
        <v>190000</v>
      </c>
      <c r="F84" s="164">
        <v>190000</v>
      </c>
      <c r="G84" s="166"/>
      <c r="H84" s="166"/>
      <c r="I84" s="152">
        <f>F84</f>
        <v>190000</v>
      </c>
      <c r="J84" s="164"/>
      <c r="K84" s="215">
        <f t="shared" si="27"/>
        <v>1</v>
      </c>
    </row>
    <row r="85" spans="1:11" ht="72" customHeight="1">
      <c r="A85" s="217"/>
      <c r="B85" s="41">
        <v>75616</v>
      </c>
      <c r="C85" s="134" t="s">
        <v>237</v>
      </c>
      <c r="D85" s="42"/>
      <c r="E85" s="135">
        <f aca="true" t="shared" si="30" ref="E85:J85">SUM(E86:E95)</f>
        <v>6702933</v>
      </c>
      <c r="F85" s="135">
        <f t="shared" si="30"/>
        <v>6617333</v>
      </c>
      <c r="G85" s="135">
        <f t="shared" si="30"/>
        <v>6617333</v>
      </c>
      <c r="H85" s="135">
        <f t="shared" si="30"/>
        <v>0</v>
      </c>
      <c r="I85" s="135">
        <f t="shared" si="30"/>
        <v>0</v>
      </c>
      <c r="J85" s="135">
        <f t="shared" si="30"/>
        <v>0</v>
      </c>
      <c r="K85" s="215">
        <f t="shared" si="27"/>
        <v>0.9872294710390213</v>
      </c>
    </row>
    <row r="86" spans="1:11" ht="14.25" customHeight="1">
      <c r="A86" s="217"/>
      <c r="B86" s="19"/>
      <c r="C86" s="11" t="s">
        <v>29</v>
      </c>
      <c r="D86" s="36" t="s">
        <v>123</v>
      </c>
      <c r="E86" s="46">
        <v>4174031</v>
      </c>
      <c r="F86" s="163">
        <v>4367983</v>
      </c>
      <c r="G86" s="53">
        <f aca="true" t="shared" si="31" ref="G86:G95">F86</f>
        <v>4367983</v>
      </c>
      <c r="H86" s="152"/>
      <c r="I86" s="166"/>
      <c r="J86" s="164"/>
      <c r="K86" s="215">
        <f t="shared" si="27"/>
        <v>1.0464663535081555</v>
      </c>
    </row>
    <row r="87" spans="1:11" ht="14.25" customHeight="1">
      <c r="A87" s="217"/>
      <c r="B87" s="19"/>
      <c r="C87" s="11" t="s">
        <v>32</v>
      </c>
      <c r="D87" s="36" t="s">
        <v>126</v>
      </c>
      <c r="E87" s="46">
        <v>69773</v>
      </c>
      <c r="F87" s="163">
        <v>66618</v>
      </c>
      <c r="G87" s="53">
        <f t="shared" si="31"/>
        <v>66618</v>
      </c>
      <c r="H87" s="152"/>
      <c r="I87" s="166"/>
      <c r="J87" s="164"/>
      <c r="K87" s="215">
        <f t="shared" si="27"/>
        <v>0.9547819357057887</v>
      </c>
    </row>
    <row r="88" spans="1:11" ht="12.75" customHeight="1">
      <c r="A88" s="217"/>
      <c r="B88" s="19"/>
      <c r="C88" s="11" t="s">
        <v>33</v>
      </c>
      <c r="D88" s="36" t="s">
        <v>127</v>
      </c>
      <c r="E88" s="46">
        <v>300</v>
      </c>
      <c r="F88" s="163">
        <v>300</v>
      </c>
      <c r="G88" s="53">
        <f t="shared" si="31"/>
        <v>300</v>
      </c>
      <c r="H88" s="152"/>
      <c r="I88" s="166"/>
      <c r="J88" s="164"/>
      <c r="K88" s="215">
        <f t="shared" si="27"/>
        <v>1</v>
      </c>
    </row>
    <row r="89" spans="1:11" ht="13.5" customHeight="1">
      <c r="A89" s="217"/>
      <c r="B89" s="19"/>
      <c r="C89" s="11" t="s">
        <v>30</v>
      </c>
      <c r="D89" s="36" t="s">
        <v>124</v>
      </c>
      <c r="E89" s="46">
        <v>814494</v>
      </c>
      <c r="F89" s="163">
        <v>841432</v>
      </c>
      <c r="G89" s="53">
        <f t="shared" si="31"/>
        <v>841432</v>
      </c>
      <c r="H89" s="152"/>
      <c r="I89" s="166"/>
      <c r="J89" s="164"/>
      <c r="K89" s="215">
        <f t="shared" si="27"/>
        <v>1.03307329458535</v>
      </c>
    </row>
    <row r="90" spans="1:11" ht="14.25" customHeight="1">
      <c r="A90" s="217"/>
      <c r="B90" s="19"/>
      <c r="C90" s="11" t="s">
        <v>34</v>
      </c>
      <c r="D90" s="36" t="s">
        <v>128</v>
      </c>
      <c r="E90" s="46">
        <v>300000</v>
      </c>
      <c r="F90" s="163">
        <v>100000</v>
      </c>
      <c r="G90" s="53">
        <f t="shared" si="31"/>
        <v>100000</v>
      </c>
      <c r="H90" s="152"/>
      <c r="I90" s="166"/>
      <c r="J90" s="164"/>
      <c r="K90" s="215">
        <f t="shared" si="27"/>
        <v>0.3333333333333333</v>
      </c>
    </row>
    <row r="91" spans="1:11" ht="13.5" customHeight="1">
      <c r="A91" s="217"/>
      <c r="B91" s="19"/>
      <c r="C91" s="11" t="s">
        <v>84</v>
      </c>
      <c r="D91" s="36" t="s">
        <v>129</v>
      </c>
      <c r="E91" s="46">
        <v>85335</v>
      </c>
      <c r="F91" s="163">
        <v>82000</v>
      </c>
      <c r="G91" s="53">
        <f t="shared" si="31"/>
        <v>82000</v>
      </c>
      <c r="H91" s="152"/>
      <c r="I91" s="166"/>
      <c r="J91" s="164"/>
      <c r="K91" s="215">
        <f t="shared" si="27"/>
        <v>0.9609187320560145</v>
      </c>
    </row>
    <row r="92" spans="1:11" ht="16.5" customHeight="1">
      <c r="A92" s="217"/>
      <c r="B92" s="19"/>
      <c r="C92" s="11" t="s">
        <v>85</v>
      </c>
      <c r="D92" s="36" t="s">
        <v>130</v>
      </c>
      <c r="E92" s="46">
        <v>460000</v>
      </c>
      <c r="F92" s="163">
        <v>460000</v>
      </c>
      <c r="G92" s="53">
        <f t="shared" si="31"/>
        <v>460000</v>
      </c>
      <c r="H92" s="152"/>
      <c r="I92" s="166"/>
      <c r="J92" s="164"/>
      <c r="K92" s="215">
        <f t="shared" si="27"/>
        <v>1</v>
      </c>
    </row>
    <row r="93" spans="1:11" ht="28.5" customHeight="1">
      <c r="A93" s="217"/>
      <c r="B93" s="19"/>
      <c r="C93" s="11" t="s">
        <v>86</v>
      </c>
      <c r="D93" s="36" t="s">
        <v>131</v>
      </c>
      <c r="E93" s="46">
        <v>95000</v>
      </c>
      <c r="F93" s="163">
        <v>95000</v>
      </c>
      <c r="G93" s="53">
        <f t="shared" si="31"/>
        <v>95000</v>
      </c>
      <c r="H93" s="152"/>
      <c r="I93" s="166"/>
      <c r="J93" s="164"/>
      <c r="K93" s="215">
        <f t="shared" si="27"/>
        <v>1</v>
      </c>
    </row>
    <row r="94" spans="1:11" ht="17.25" customHeight="1">
      <c r="A94" s="217"/>
      <c r="B94" s="19"/>
      <c r="C94" s="11" t="s">
        <v>31</v>
      </c>
      <c r="D94" s="36" t="s">
        <v>125</v>
      </c>
      <c r="E94" s="46">
        <v>700000</v>
      </c>
      <c r="F94" s="163">
        <v>600000</v>
      </c>
      <c r="G94" s="53">
        <f t="shared" si="31"/>
        <v>600000</v>
      </c>
      <c r="H94" s="152"/>
      <c r="I94" s="166"/>
      <c r="J94" s="164"/>
      <c r="K94" s="215">
        <f t="shared" si="27"/>
        <v>0.8571428571428571</v>
      </c>
    </row>
    <row r="95" spans="1:11" ht="27.75" customHeight="1">
      <c r="A95" s="217"/>
      <c r="B95" s="19"/>
      <c r="C95" s="11" t="s">
        <v>79</v>
      </c>
      <c r="D95" s="36" t="s">
        <v>112</v>
      </c>
      <c r="E95" s="46">
        <v>4000</v>
      </c>
      <c r="F95" s="164">
        <v>4000</v>
      </c>
      <c r="G95" s="152">
        <f t="shared" si="31"/>
        <v>4000</v>
      </c>
      <c r="H95" s="152"/>
      <c r="I95" s="166"/>
      <c r="J95" s="164"/>
      <c r="K95" s="215">
        <f t="shared" si="27"/>
        <v>1</v>
      </c>
    </row>
    <row r="96" spans="1:15" s="3" customFormat="1" ht="52.5" customHeight="1">
      <c r="A96" s="216"/>
      <c r="B96" s="147">
        <v>75618</v>
      </c>
      <c r="C96" s="134" t="s">
        <v>100</v>
      </c>
      <c r="D96" s="133"/>
      <c r="E96" s="156">
        <f aca="true" t="shared" si="32" ref="E96:J96">SUM(E97:E98)</f>
        <v>1900000</v>
      </c>
      <c r="F96" s="156">
        <f t="shared" si="32"/>
        <v>1900000</v>
      </c>
      <c r="G96" s="156">
        <f t="shared" si="32"/>
        <v>1900000</v>
      </c>
      <c r="H96" s="156">
        <f t="shared" si="32"/>
        <v>0</v>
      </c>
      <c r="I96" s="156">
        <f t="shared" si="32"/>
        <v>0</v>
      </c>
      <c r="J96" s="156">
        <f t="shared" si="32"/>
        <v>0</v>
      </c>
      <c r="K96" s="215">
        <f t="shared" si="27"/>
        <v>1</v>
      </c>
      <c r="L96"/>
      <c r="M96"/>
      <c r="N96"/>
      <c r="O96"/>
    </row>
    <row r="97" spans="1:12" ht="14.25" customHeight="1">
      <c r="A97" s="217"/>
      <c r="B97" s="19"/>
      <c r="C97" s="11" t="s">
        <v>35</v>
      </c>
      <c r="D97" s="36" t="s">
        <v>132</v>
      </c>
      <c r="E97" s="46">
        <v>1150000</v>
      </c>
      <c r="F97" s="164">
        <v>1150000</v>
      </c>
      <c r="G97" s="152">
        <f>F97</f>
        <v>1150000</v>
      </c>
      <c r="H97" s="152"/>
      <c r="I97" s="164"/>
      <c r="J97" s="164"/>
      <c r="K97" s="215">
        <f t="shared" si="27"/>
        <v>1</v>
      </c>
      <c r="L97" s="30"/>
    </row>
    <row r="98" spans="1:11" ht="28.5" customHeight="1">
      <c r="A98" s="217"/>
      <c r="B98" s="19"/>
      <c r="C98" s="11" t="s">
        <v>67</v>
      </c>
      <c r="D98" s="36" t="s">
        <v>120</v>
      </c>
      <c r="E98" s="46">
        <v>750000</v>
      </c>
      <c r="F98" s="163">
        <v>750000</v>
      </c>
      <c r="G98" s="53">
        <f>F98</f>
        <v>750000</v>
      </c>
      <c r="H98" s="152"/>
      <c r="I98" s="164"/>
      <c r="J98" s="164"/>
      <c r="K98" s="215">
        <f t="shared" si="27"/>
        <v>1</v>
      </c>
    </row>
    <row r="99" spans="1:15" s="3" customFormat="1" ht="18" customHeight="1">
      <c r="A99" s="216"/>
      <c r="B99" s="147">
        <v>75619</v>
      </c>
      <c r="C99" s="134" t="s">
        <v>36</v>
      </c>
      <c r="D99" s="133"/>
      <c r="E99" s="156">
        <f aca="true" t="shared" si="33" ref="E99:J99">SUM(E100)</f>
        <v>230000</v>
      </c>
      <c r="F99" s="156">
        <f t="shared" si="33"/>
        <v>230000</v>
      </c>
      <c r="G99" s="156">
        <f t="shared" si="33"/>
        <v>230000</v>
      </c>
      <c r="H99" s="156">
        <f t="shared" si="33"/>
        <v>0</v>
      </c>
      <c r="I99" s="156">
        <f t="shared" si="33"/>
        <v>0</v>
      </c>
      <c r="J99" s="156">
        <f t="shared" si="33"/>
        <v>0</v>
      </c>
      <c r="K99" s="215">
        <f t="shared" si="27"/>
        <v>1</v>
      </c>
      <c r="L99"/>
      <c r="M99"/>
      <c r="N99"/>
      <c r="O99"/>
    </row>
    <row r="100" spans="1:11" ht="26.25" customHeight="1">
      <c r="A100" s="217"/>
      <c r="B100" s="19"/>
      <c r="C100" s="11" t="s">
        <v>96</v>
      </c>
      <c r="D100" s="36" t="s">
        <v>112</v>
      </c>
      <c r="E100" s="167">
        <v>230000</v>
      </c>
      <c r="F100" s="164">
        <v>230000</v>
      </c>
      <c r="G100" s="152">
        <f>F100</f>
        <v>230000</v>
      </c>
      <c r="H100" s="152"/>
      <c r="I100" s="164"/>
      <c r="J100" s="164"/>
      <c r="K100" s="215">
        <f t="shared" si="27"/>
        <v>1</v>
      </c>
    </row>
    <row r="101" spans="1:15" s="3" customFormat="1" ht="38.25">
      <c r="A101" s="216"/>
      <c r="B101" s="147">
        <v>75621</v>
      </c>
      <c r="C101" s="134" t="s">
        <v>37</v>
      </c>
      <c r="D101" s="133"/>
      <c r="E101" s="156">
        <f aca="true" t="shared" si="34" ref="E101:J101">SUM(E102:E103)</f>
        <v>23309290</v>
      </c>
      <c r="F101" s="156">
        <f t="shared" si="34"/>
        <v>29179743</v>
      </c>
      <c r="G101" s="156">
        <f t="shared" si="34"/>
        <v>29179743</v>
      </c>
      <c r="H101" s="156">
        <f t="shared" si="34"/>
        <v>0</v>
      </c>
      <c r="I101" s="156">
        <f t="shared" si="34"/>
        <v>0</v>
      </c>
      <c r="J101" s="156">
        <f t="shared" si="34"/>
        <v>0</v>
      </c>
      <c r="K101" s="215">
        <f t="shared" si="27"/>
        <v>1.2518503566603703</v>
      </c>
      <c r="L101"/>
      <c r="M101"/>
      <c r="N101"/>
      <c r="O101"/>
    </row>
    <row r="102" spans="1:11" ht="27" customHeight="1">
      <c r="A102" s="217"/>
      <c r="B102" s="19"/>
      <c r="C102" s="11" t="s">
        <v>38</v>
      </c>
      <c r="D102" s="36" t="s">
        <v>133</v>
      </c>
      <c r="E102" s="46">
        <v>22565590</v>
      </c>
      <c r="F102" s="163">
        <v>28436043</v>
      </c>
      <c r="G102" s="53">
        <f>F102</f>
        <v>28436043</v>
      </c>
      <c r="H102" s="152"/>
      <c r="I102" s="164"/>
      <c r="J102" s="164"/>
      <c r="K102" s="215">
        <f t="shared" si="27"/>
        <v>1.2601506541597185</v>
      </c>
    </row>
    <row r="103" spans="1:11" ht="15" customHeight="1">
      <c r="A103" s="217"/>
      <c r="B103" s="19"/>
      <c r="C103" s="11" t="s">
        <v>39</v>
      </c>
      <c r="D103" s="36" t="s">
        <v>134</v>
      </c>
      <c r="E103" s="46">
        <v>743700</v>
      </c>
      <c r="F103" s="164">
        <v>743700</v>
      </c>
      <c r="G103" s="152">
        <f>F103</f>
        <v>743700</v>
      </c>
      <c r="H103" s="152"/>
      <c r="I103" s="164"/>
      <c r="J103" s="164"/>
      <c r="K103" s="215">
        <f t="shared" si="27"/>
        <v>1</v>
      </c>
    </row>
    <row r="104" spans="1:15" s="3" customFormat="1" ht="38.25">
      <c r="A104" s="216"/>
      <c r="B104" s="147">
        <v>75622</v>
      </c>
      <c r="C104" s="134" t="s">
        <v>40</v>
      </c>
      <c r="D104" s="133"/>
      <c r="E104" s="156">
        <f aca="true" t="shared" si="35" ref="E104:J104">SUM(E105:E106)</f>
        <v>6623861</v>
      </c>
      <c r="F104" s="156">
        <f t="shared" si="35"/>
        <v>8147196</v>
      </c>
      <c r="G104" s="156">
        <f t="shared" si="35"/>
        <v>8147196</v>
      </c>
      <c r="H104" s="156">
        <f t="shared" si="35"/>
        <v>0</v>
      </c>
      <c r="I104" s="156">
        <f t="shared" si="35"/>
        <v>0</v>
      </c>
      <c r="J104" s="156">
        <f t="shared" si="35"/>
        <v>0</v>
      </c>
      <c r="K104" s="215">
        <f t="shared" si="27"/>
        <v>1.2299768971601306</v>
      </c>
      <c r="L104"/>
      <c r="M104"/>
      <c r="N104"/>
      <c r="O104"/>
    </row>
    <row r="105" spans="1:11" ht="27.75" customHeight="1">
      <c r="A105" s="217"/>
      <c r="B105" s="19"/>
      <c r="C105" s="11" t="s">
        <v>38</v>
      </c>
      <c r="D105" s="36" t="s">
        <v>133</v>
      </c>
      <c r="E105" s="46">
        <v>6433861</v>
      </c>
      <c r="F105" s="163">
        <v>8047196</v>
      </c>
      <c r="G105" s="53">
        <f>F105</f>
        <v>8047196</v>
      </c>
      <c r="H105" s="152"/>
      <c r="I105" s="164"/>
      <c r="J105" s="164"/>
      <c r="K105" s="215">
        <f t="shared" si="27"/>
        <v>1.2507568938775644</v>
      </c>
    </row>
    <row r="106" spans="1:12" ht="15.75" customHeight="1">
      <c r="A106" s="217"/>
      <c r="B106" s="19"/>
      <c r="C106" s="11" t="s">
        <v>39</v>
      </c>
      <c r="D106" s="36" t="s">
        <v>134</v>
      </c>
      <c r="E106" s="46">
        <v>190000</v>
      </c>
      <c r="F106" s="163">
        <v>100000</v>
      </c>
      <c r="G106" s="53">
        <f>F106</f>
        <v>100000</v>
      </c>
      <c r="H106" s="152"/>
      <c r="I106" s="164"/>
      <c r="J106" s="164"/>
      <c r="K106" s="215">
        <f t="shared" si="27"/>
        <v>0.5263157894736842</v>
      </c>
      <c r="L106" s="33"/>
    </row>
    <row r="107" spans="1:15" s="1" customFormat="1" ht="21.75" customHeight="1">
      <c r="A107" s="218">
        <v>758</v>
      </c>
      <c r="B107" s="130"/>
      <c r="C107" s="131" t="s">
        <v>41</v>
      </c>
      <c r="D107" s="129"/>
      <c r="E107" s="157">
        <f aca="true" t="shared" si="36" ref="E107:J107">SUM(E108+E111+E113+E115+E117)</f>
        <v>67806874</v>
      </c>
      <c r="F107" s="157">
        <f t="shared" si="36"/>
        <v>70674398</v>
      </c>
      <c r="G107" s="157">
        <f t="shared" si="36"/>
        <v>0</v>
      </c>
      <c r="H107" s="157">
        <f t="shared" si="36"/>
        <v>70674398</v>
      </c>
      <c r="I107" s="157">
        <f t="shared" si="36"/>
        <v>0</v>
      </c>
      <c r="J107" s="157">
        <f t="shared" si="36"/>
        <v>0</v>
      </c>
      <c r="K107" s="215">
        <f t="shared" si="27"/>
        <v>1.0422895767175464</v>
      </c>
      <c r="L107"/>
      <c r="M107"/>
      <c r="N107"/>
      <c r="O107"/>
    </row>
    <row r="108" spans="1:15" s="3" customFormat="1" ht="26.25" customHeight="1">
      <c r="A108" s="216"/>
      <c r="B108" s="147">
        <v>75801</v>
      </c>
      <c r="C108" s="134" t="s">
        <v>71</v>
      </c>
      <c r="D108" s="133"/>
      <c r="E108" s="156">
        <f aca="true" t="shared" si="37" ref="E108:J108">SUM(E109:E110)</f>
        <v>58432695</v>
      </c>
      <c r="F108" s="156">
        <f t="shared" si="37"/>
        <v>60970650</v>
      </c>
      <c r="G108" s="156">
        <f t="shared" si="37"/>
        <v>0</v>
      </c>
      <c r="H108" s="156">
        <f t="shared" si="37"/>
        <v>60970650</v>
      </c>
      <c r="I108" s="156">
        <f t="shared" si="37"/>
        <v>0</v>
      </c>
      <c r="J108" s="156">
        <f t="shared" si="37"/>
        <v>0</v>
      </c>
      <c r="K108" s="215">
        <f t="shared" si="27"/>
        <v>1.0434338173175137</v>
      </c>
      <c r="L108"/>
      <c r="M108"/>
      <c r="N108"/>
      <c r="O108"/>
    </row>
    <row r="109" spans="1:11" ht="28.5" customHeight="1">
      <c r="A109" s="217"/>
      <c r="B109" s="19"/>
      <c r="C109" s="11" t="s">
        <v>87</v>
      </c>
      <c r="D109" s="36" t="s">
        <v>135</v>
      </c>
      <c r="E109" s="46">
        <v>32612189</v>
      </c>
      <c r="F109" s="163">
        <v>34436329</v>
      </c>
      <c r="G109" s="163"/>
      <c r="H109" s="163">
        <f>F109</f>
        <v>34436329</v>
      </c>
      <c r="I109" s="164"/>
      <c r="J109" s="164"/>
      <c r="K109" s="215">
        <f t="shared" si="27"/>
        <v>1.0559343011289428</v>
      </c>
    </row>
    <row r="110" spans="1:11" ht="30.75" customHeight="1">
      <c r="A110" s="217"/>
      <c r="B110" s="19"/>
      <c r="C110" s="11" t="s">
        <v>88</v>
      </c>
      <c r="D110" s="36" t="s">
        <v>135</v>
      </c>
      <c r="E110" s="46">
        <v>25820506</v>
      </c>
      <c r="F110" s="163">
        <v>26534321</v>
      </c>
      <c r="G110" s="163"/>
      <c r="H110" s="163">
        <f>F110</f>
        <v>26534321</v>
      </c>
      <c r="I110" s="164"/>
      <c r="J110" s="164"/>
      <c r="K110" s="215">
        <f t="shared" si="27"/>
        <v>1.0276452754256635</v>
      </c>
    </row>
    <row r="111" spans="1:15" s="3" customFormat="1" ht="30" customHeight="1">
      <c r="A111" s="216"/>
      <c r="B111" s="147">
        <v>75803</v>
      </c>
      <c r="C111" s="134" t="s">
        <v>97</v>
      </c>
      <c r="D111" s="133"/>
      <c r="E111" s="156">
        <f aca="true" t="shared" si="38" ref="E111:J111">SUM(E112)</f>
        <v>588565</v>
      </c>
      <c r="F111" s="156">
        <f t="shared" si="38"/>
        <v>522503</v>
      </c>
      <c r="G111" s="156">
        <f t="shared" si="38"/>
        <v>0</v>
      </c>
      <c r="H111" s="156">
        <f t="shared" si="38"/>
        <v>522503</v>
      </c>
      <c r="I111" s="156">
        <f t="shared" si="38"/>
        <v>0</v>
      </c>
      <c r="J111" s="156">
        <f t="shared" si="38"/>
        <v>0</v>
      </c>
      <c r="K111" s="215">
        <f t="shared" si="27"/>
        <v>0.8877575119145719</v>
      </c>
      <c r="L111"/>
      <c r="M111"/>
      <c r="N111"/>
      <c r="O111"/>
    </row>
    <row r="112" spans="1:11" ht="16.5" customHeight="1">
      <c r="A112" s="217"/>
      <c r="B112" s="19"/>
      <c r="C112" s="11" t="s">
        <v>89</v>
      </c>
      <c r="D112" s="36" t="s">
        <v>135</v>
      </c>
      <c r="E112" s="46">
        <v>588565</v>
      </c>
      <c r="F112" s="163">
        <v>522503</v>
      </c>
      <c r="G112" s="163"/>
      <c r="H112" s="163">
        <f>F112</f>
        <v>522503</v>
      </c>
      <c r="I112" s="164"/>
      <c r="J112" s="164"/>
      <c r="K112" s="215">
        <f t="shared" si="27"/>
        <v>0.8877575119145719</v>
      </c>
    </row>
    <row r="113" spans="1:11" ht="27.75" customHeight="1">
      <c r="A113" s="217"/>
      <c r="B113" s="41">
        <v>75807</v>
      </c>
      <c r="C113" s="18" t="s">
        <v>185</v>
      </c>
      <c r="D113" s="42"/>
      <c r="E113" s="135">
        <f aca="true" t="shared" si="39" ref="E113:J113">SUM(E114)</f>
        <v>4191167</v>
      </c>
      <c r="F113" s="135">
        <f t="shared" si="39"/>
        <v>3686983</v>
      </c>
      <c r="G113" s="135">
        <f t="shared" si="39"/>
        <v>0</v>
      </c>
      <c r="H113" s="135">
        <f t="shared" si="39"/>
        <v>3686983</v>
      </c>
      <c r="I113" s="135">
        <f t="shared" si="39"/>
        <v>0</v>
      </c>
      <c r="J113" s="135">
        <f t="shared" si="39"/>
        <v>0</v>
      </c>
      <c r="K113" s="215">
        <f t="shared" si="27"/>
        <v>0.8797031948380964</v>
      </c>
    </row>
    <row r="114" spans="1:11" ht="15.75" customHeight="1">
      <c r="A114" s="217"/>
      <c r="B114" s="19"/>
      <c r="C114" s="11" t="s">
        <v>89</v>
      </c>
      <c r="D114" s="36" t="s">
        <v>135</v>
      </c>
      <c r="E114" s="46">
        <v>4191167</v>
      </c>
      <c r="F114" s="163">
        <v>3686983</v>
      </c>
      <c r="G114" s="163"/>
      <c r="H114" s="163">
        <f>F114</f>
        <v>3686983</v>
      </c>
      <c r="I114" s="164"/>
      <c r="J114" s="164"/>
      <c r="K114" s="215">
        <f t="shared" si="27"/>
        <v>0.8797031948380964</v>
      </c>
    </row>
    <row r="115" spans="1:11" ht="27" customHeight="1">
      <c r="A115" s="217"/>
      <c r="B115" s="41">
        <v>75831</v>
      </c>
      <c r="C115" s="18" t="s">
        <v>198</v>
      </c>
      <c r="D115" s="42"/>
      <c r="E115" s="135">
        <f aca="true" t="shared" si="40" ref="E115:J115">SUM(E116)</f>
        <v>2300230</v>
      </c>
      <c r="F115" s="135">
        <f t="shared" si="40"/>
        <v>2587077</v>
      </c>
      <c r="G115" s="135">
        <f t="shared" si="40"/>
        <v>0</v>
      </c>
      <c r="H115" s="135">
        <f t="shared" si="40"/>
        <v>2587077</v>
      </c>
      <c r="I115" s="135">
        <f t="shared" si="40"/>
        <v>0</v>
      </c>
      <c r="J115" s="135">
        <f t="shared" si="40"/>
        <v>0</v>
      </c>
      <c r="K115" s="215">
        <f t="shared" si="27"/>
        <v>1.1247036165948623</v>
      </c>
    </row>
    <row r="116" spans="1:11" ht="21.75" customHeight="1">
      <c r="A116" s="217"/>
      <c r="B116" s="19"/>
      <c r="C116" s="11" t="s">
        <v>89</v>
      </c>
      <c r="D116" s="36" t="s">
        <v>135</v>
      </c>
      <c r="E116" s="46">
        <v>2300230</v>
      </c>
      <c r="F116" s="163">
        <v>2587077</v>
      </c>
      <c r="G116" s="165"/>
      <c r="H116" s="165">
        <f>F116</f>
        <v>2587077</v>
      </c>
      <c r="I116" s="164"/>
      <c r="J116" s="164"/>
      <c r="K116" s="215">
        <f t="shared" si="27"/>
        <v>1.1247036165948623</v>
      </c>
    </row>
    <row r="117" spans="1:11" ht="28.5" customHeight="1">
      <c r="A117" s="217"/>
      <c r="B117" s="41">
        <v>75832</v>
      </c>
      <c r="C117" s="18" t="s">
        <v>186</v>
      </c>
      <c r="D117" s="42"/>
      <c r="E117" s="135">
        <f aca="true" t="shared" si="41" ref="E117:J117">SUM(E118)</f>
        <v>2294217</v>
      </c>
      <c r="F117" s="135">
        <f t="shared" si="41"/>
        <v>2907185</v>
      </c>
      <c r="G117" s="135">
        <f t="shared" si="41"/>
        <v>0</v>
      </c>
      <c r="H117" s="135">
        <f t="shared" si="41"/>
        <v>2907185</v>
      </c>
      <c r="I117" s="135">
        <f t="shared" si="41"/>
        <v>0</v>
      </c>
      <c r="J117" s="135">
        <f t="shared" si="41"/>
        <v>0</v>
      </c>
      <c r="K117" s="215">
        <f t="shared" si="27"/>
        <v>1.2671796085549012</v>
      </c>
    </row>
    <row r="118" spans="1:11" ht="21.75" customHeight="1">
      <c r="A118" s="217"/>
      <c r="B118" s="19"/>
      <c r="C118" s="11" t="s">
        <v>89</v>
      </c>
      <c r="D118" s="36" t="s">
        <v>135</v>
      </c>
      <c r="E118" s="46">
        <v>2294217</v>
      </c>
      <c r="F118" s="163">
        <v>2907185</v>
      </c>
      <c r="G118" s="165"/>
      <c r="H118" s="165">
        <f>F118</f>
        <v>2907185</v>
      </c>
      <c r="I118" s="164"/>
      <c r="J118" s="164"/>
      <c r="K118" s="215">
        <f t="shared" si="27"/>
        <v>1.2671796085549012</v>
      </c>
    </row>
    <row r="119" spans="1:15" s="1" customFormat="1" ht="22.5" customHeight="1">
      <c r="A119" s="218">
        <v>801</v>
      </c>
      <c r="B119" s="130"/>
      <c r="C119" s="131" t="s">
        <v>42</v>
      </c>
      <c r="D119" s="129"/>
      <c r="E119" s="157">
        <f aca="true" t="shared" si="42" ref="E119:J119">SUM(E120+E126+E129+E131+E137+E141+E143+E147+E150)</f>
        <v>2344000</v>
      </c>
      <c r="F119" s="157">
        <f t="shared" si="42"/>
        <v>183038</v>
      </c>
      <c r="G119" s="157">
        <f t="shared" si="42"/>
        <v>180196</v>
      </c>
      <c r="H119" s="157">
        <f t="shared" si="42"/>
        <v>0</v>
      </c>
      <c r="I119" s="157">
        <f t="shared" si="42"/>
        <v>0</v>
      </c>
      <c r="J119" s="157">
        <f t="shared" si="42"/>
        <v>2842</v>
      </c>
      <c r="K119" s="215">
        <f t="shared" si="27"/>
        <v>0.07808788395904437</v>
      </c>
      <c r="L119"/>
      <c r="M119"/>
      <c r="N119"/>
      <c r="O119"/>
    </row>
    <row r="120" spans="1:15" s="3" customFormat="1" ht="18" customHeight="1">
      <c r="A120" s="216"/>
      <c r="B120" s="147">
        <v>80101</v>
      </c>
      <c r="C120" s="134" t="s">
        <v>43</v>
      </c>
      <c r="D120" s="133"/>
      <c r="E120" s="156">
        <f aca="true" t="shared" si="43" ref="E120:J120">SUM(E121:E125)</f>
        <v>251465</v>
      </c>
      <c r="F120" s="156">
        <f t="shared" si="43"/>
        <v>34797</v>
      </c>
      <c r="G120" s="156">
        <f t="shared" si="43"/>
        <v>34797</v>
      </c>
      <c r="H120" s="156">
        <f t="shared" si="43"/>
        <v>0</v>
      </c>
      <c r="I120" s="156">
        <f t="shared" si="43"/>
        <v>0</v>
      </c>
      <c r="J120" s="156">
        <f t="shared" si="43"/>
        <v>0</v>
      </c>
      <c r="K120" s="215">
        <f t="shared" si="27"/>
        <v>0.13837711013461118</v>
      </c>
      <c r="L120"/>
      <c r="M120"/>
      <c r="N120"/>
      <c r="O120"/>
    </row>
    <row r="121" spans="1:11" ht="93" customHeight="1">
      <c r="A121" s="217"/>
      <c r="B121" s="19"/>
      <c r="C121" s="11" t="s">
        <v>98</v>
      </c>
      <c r="D121" s="36" t="s">
        <v>110</v>
      </c>
      <c r="E121" s="46">
        <v>43881</v>
      </c>
      <c r="F121" s="163">
        <v>23297</v>
      </c>
      <c r="G121" s="53">
        <f>F121</f>
        <v>23297</v>
      </c>
      <c r="H121" s="152"/>
      <c r="I121" s="164"/>
      <c r="J121" s="164"/>
      <c r="K121" s="215">
        <f t="shared" si="27"/>
        <v>0.5309131514778606</v>
      </c>
    </row>
    <row r="122" spans="1:11" ht="15" customHeight="1">
      <c r="A122" s="217"/>
      <c r="B122" s="19"/>
      <c r="C122" s="11" t="s">
        <v>211</v>
      </c>
      <c r="D122" s="36" t="s">
        <v>107</v>
      </c>
      <c r="E122" s="46">
        <v>28818</v>
      </c>
      <c r="F122" s="164"/>
      <c r="G122" s="152">
        <f>F122</f>
        <v>0</v>
      </c>
      <c r="H122" s="152"/>
      <c r="I122" s="164"/>
      <c r="J122" s="164"/>
      <c r="K122" s="215">
        <f t="shared" si="27"/>
        <v>0</v>
      </c>
    </row>
    <row r="123" spans="1:11" ht="40.5" customHeight="1">
      <c r="A123" s="217"/>
      <c r="B123" s="19"/>
      <c r="C123" s="11" t="s">
        <v>90</v>
      </c>
      <c r="D123" s="36" t="s">
        <v>137</v>
      </c>
      <c r="E123" s="46">
        <v>8274</v>
      </c>
      <c r="F123" s="164"/>
      <c r="G123" s="164"/>
      <c r="H123" s="164"/>
      <c r="I123" s="152"/>
      <c r="J123" s="164"/>
      <c r="K123" s="215">
        <f t="shared" si="27"/>
        <v>0</v>
      </c>
    </row>
    <row r="124" spans="1:11" ht="68.25" customHeight="1">
      <c r="A124" s="217"/>
      <c r="B124" s="19"/>
      <c r="C124" s="11" t="s">
        <v>255</v>
      </c>
      <c r="D124" s="36" t="s">
        <v>140</v>
      </c>
      <c r="E124" s="46">
        <v>150492</v>
      </c>
      <c r="F124" s="164"/>
      <c r="G124" s="164"/>
      <c r="H124" s="164"/>
      <c r="I124" s="152">
        <f>F124</f>
        <v>0</v>
      </c>
      <c r="J124" s="164"/>
      <c r="K124" s="215">
        <f t="shared" si="27"/>
        <v>0</v>
      </c>
    </row>
    <row r="125" spans="1:11" ht="15">
      <c r="A125" s="217"/>
      <c r="B125" s="19"/>
      <c r="C125" s="11" t="s">
        <v>4</v>
      </c>
      <c r="D125" s="36" t="s">
        <v>119</v>
      </c>
      <c r="E125" s="46">
        <v>20000</v>
      </c>
      <c r="F125" s="163">
        <v>11500</v>
      </c>
      <c r="G125" s="53">
        <f>F125</f>
        <v>11500</v>
      </c>
      <c r="H125" s="152"/>
      <c r="I125" s="166"/>
      <c r="J125" s="164"/>
      <c r="K125" s="215">
        <f t="shared" si="27"/>
        <v>0.575</v>
      </c>
    </row>
    <row r="126" spans="1:11" ht="15">
      <c r="A126" s="217"/>
      <c r="B126" s="41">
        <v>80102</v>
      </c>
      <c r="C126" s="18" t="s">
        <v>256</v>
      </c>
      <c r="D126" s="42"/>
      <c r="E126" s="135">
        <f aca="true" t="shared" si="44" ref="E126:J126">SUM(E127:E128)</f>
        <v>14995</v>
      </c>
      <c r="F126" s="135">
        <f t="shared" si="44"/>
        <v>1500</v>
      </c>
      <c r="G126" s="135">
        <f t="shared" si="44"/>
        <v>1500</v>
      </c>
      <c r="H126" s="135">
        <f t="shared" si="44"/>
        <v>0</v>
      </c>
      <c r="I126" s="135">
        <f t="shared" si="44"/>
        <v>0</v>
      </c>
      <c r="J126" s="135">
        <f t="shared" si="44"/>
        <v>0</v>
      </c>
      <c r="K126" s="215">
        <f t="shared" si="27"/>
        <v>0.10003334444814939</v>
      </c>
    </row>
    <row r="127" spans="1:11" ht="63.75">
      <c r="A127" s="217"/>
      <c r="B127" s="19"/>
      <c r="C127" s="11" t="s">
        <v>255</v>
      </c>
      <c r="D127" s="36" t="s">
        <v>140</v>
      </c>
      <c r="E127" s="46">
        <v>14995</v>
      </c>
      <c r="F127" s="164"/>
      <c r="G127" s="152"/>
      <c r="H127" s="152"/>
      <c r="I127" s="166">
        <f>F127</f>
        <v>0</v>
      </c>
      <c r="J127" s="164"/>
      <c r="K127" s="215">
        <f t="shared" si="27"/>
        <v>0</v>
      </c>
    </row>
    <row r="128" spans="1:11" ht="15">
      <c r="A128" s="217"/>
      <c r="B128" s="19"/>
      <c r="C128" s="11" t="s">
        <v>4</v>
      </c>
      <c r="D128" s="36" t="s">
        <v>119</v>
      </c>
      <c r="E128" s="46"/>
      <c r="F128" s="163">
        <v>1500</v>
      </c>
      <c r="G128" s="53">
        <f>F128</f>
        <v>1500</v>
      </c>
      <c r="H128" s="152"/>
      <c r="I128" s="166"/>
      <c r="J128" s="164"/>
      <c r="K128" s="215"/>
    </row>
    <row r="129" spans="1:11" ht="15">
      <c r="A129" s="217"/>
      <c r="B129" s="41">
        <v>80104</v>
      </c>
      <c r="C129" s="18" t="s">
        <v>257</v>
      </c>
      <c r="D129" s="42"/>
      <c r="E129" s="135">
        <f aca="true" t="shared" si="45" ref="E129:J129">SUM(E130)</f>
        <v>4595</v>
      </c>
      <c r="F129" s="135">
        <f t="shared" si="45"/>
        <v>0</v>
      </c>
      <c r="G129" s="135">
        <f t="shared" si="45"/>
        <v>0</v>
      </c>
      <c r="H129" s="135"/>
      <c r="I129" s="135">
        <f t="shared" si="45"/>
        <v>0</v>
      </c>
      <c r="J129" s="135">
        <f t="shared" si="45"/>
        <v>0</v>
      </c>
      <c r="K129" s="215">
        <f t="shared" si="27"/>
        <v>0</v>
      </c>
    </row>
    <row r="130" spans="1:11" ht="63.75">
      <c r="A130" s="217"/>
      <c r="B130" s="19"/>
      <c r="C130" s="11" t="s">
        <v>255</v>
      </c>
      <c r="D130" s="36" t="s">
        <v>140</v>
      </c>
      <c r="E130" s="46">
        <v>4595</v>
      </c>
      <c r="F130" s="164"/>
      <c r="G130" s="152"/>
      <c r="H130" s="152"/>
      <c r="I130" s="166">
        <f>F130</f>
        <v>0</v>
      </c>
      <c r="J130" s="164"/>
      <c r="K130" s="215">
        <f t="shared" si="27"/>
        <v>0</v>
      </c>
    </row>
    <row r="131" spans="1:15" s="3" customFormat="1" ht="18" customHeight="1">
      <c r="A131" s="216"/>
      <c r="B131" s="147">
        <v>80110</v>
      </c>
      <c r="C131" s="134" t="s">
        <v>44</v>
      </c>
      <c r="D131" s="133"/>
      <c r="E131" s="156">
        <f aca="true" t="shared" si="46" ref="E131:J131">SUM(E132:E136)</f>
        <v>1760941</v>
      </c>
      <c r="F131" s="156">
        <f t="shared" si="46"/>
        <v>26471</v>
      </c>
      <c r="G131" s="156">
        <f t="shared" si="46"/>
        <v>26471</v>
      </c>
      <c r="H131" s="156"/>
      <c r="I131" s="156">
        <f t="shared" si="46"/>
        <v>0</v>
      </c>
      <c r="J131" s="156">
        <f t="shared" si="46"/>
        <v>0</v>
      </c>
      <c r="K131" s="215">
        <f t="shared" si="27"/>
        <v>0.015032303751233005</v>
      </c>
      <c r="L131"/>
      <c r="M131"/>
      <c r="N131"/>
      <c r="O131"/>
    </row>
    <row r="132" spans="1:15" s="3" customFormat="1" ht="91.5" customHeight="1">
      <c r="A132" s="216"/>
      <c r="B132" s="158"/>
      <c r="C132" s="11" t="s">
        <v>98</v>
      </c>
      <c r="D132" s="159" t="s">
        <v>110</v>
      </c>
      <c r="E132" s="160">
        <v>41068</v>
      </c>
      <c r="F132" s="168">
        <v>13260</v>
      </c>
      <c r="G132" s="169">
        <f>F132</f>
        <v>13260</v>
      </c>
      <c r="H132" s="170"/>
      <c r="I132" s="171"/>
      <c r="J132" s="171"/>
      <c r="K132" s="215">
        <f t="shared" si="27"/>
        <v>0.32287912730106166</v>
      </c>
      <c r="L132"/>
      <c r="M132"/>
      <c r="N132"/>
      <c r="O132"/>
    </row>
    <row r="133" spans="1:11" ht="69.75" customHeight="1">
      <c r="A133" s="217"/>
      <c r="B133" s="19"/>
      <c r="C133" s="11" t="s">
        <v>213</v>
      </c>
      <c r="D133" s="36" t="s">
        <v>140</v>
      </c>
      <c r="E133" s="46">
        <v>71779</v>
      </c>
      <c r="F133" s="164"/>
      <c r="G133" s="164">
        <f>F133</f>
        <v>0</v>
      </c>
      <c r="H133" s="164"/>
      <c r="I133" s="152">
        <f>F133</f>
        <v>0</v>
      </c>
      <c r="J133" s="164"/>
      <c r="K133" s="215">
        <f t="shared" si="27"/>
        <v>0</v>
      </c>
    </row>
    <row r="134" spans="1:11" ht="46.5" customHeight="1">
      <c r="A134" s="217"/>
      <c r="B134" s="19"/>
      <c r="C134" s="11" t="s">
        <v>233</v>
      </c>
      <c r="D134" s="36" t="s">
        <v>231</v>
      </c>
      <c r="E134" s="46">
        <v>1442923</v>
      </c>
      <c r="F134" s="164"/>
      <c r="G134" s="164"/>
      <c r="H134" s="164"/>
      <c r="I134" s="152"/>
      <c r="J134" s="164">
        <f>F134</f>
        <v>0</v>
      </c>
      <c r="K134" s="215">
        <f t="shared" si="27"/>
        <v>0</v>
      </c>
    </row>
    <row r="135" spans="1:11" ht="58.5" customHeight="1">
      <c r="A135" s="217"/>
      <c r="B135" s="19"/>
      <c r="C135" s="11" t="s">
        <v>163</v>
      </c>
      <c r="D135" s="36" t="s">
        <v>214</v>
      </c>
      <c r="E135" s="46">
        <v>191171</v>
      </c>
      <c r="F135" s="164"/>
      <c r="G135" s="164"/>
      <c r="H135" s="164"/>
      <c r="I135" s="152">
        <f>F135</f>
        <v>0</v>
      </c>
      <c r="J135" s="164"/>
      <c r="K135" s="215">
        <f t="shared" si="27"/>
        <v>0</v>
      </c>
    </row>
    <row r="136" spans="1:11" ht="15">
      <c r="A136" s="217"/>
      <c r="B136" s="19"/>
      <c r="C136" s="11" t="s">
        <v>4</v>
      </c>
      <c r="D136" s="36" t="s">
        <v>119</v>
      </c>
      <c r="E136" s="46">
        <v>14000</v>
      </c>
      <c r="F136" s="163">
        <v>13211</v>
      </c>
      <c r="G136" s="53">
        <f>F136</f>
        <v>13211</v>
      </c>
      <c r="H136" s="152"/>
      <c r="I136" s="164"/>
      <c r="J136" s="164"/>
      <c r="K136" s="215">
        <f t="shared" si="27"/>
        <v>0.9436428571428571</v>
      </c>
    </row>
    <row r="137" spans="1:15" s="5" customFormat="1" ht="18" customHeight="1">
      <c r="A137" s="216"/>
      <c r="B137" s="147">
        <v>80120</v>
      </c>
      <c r="C137" s="134" t="s">
        <v>45</v>
      </c>
      <c r="D137" s="133"/>
      <c r="E137" s="156">
        <f aca="true" t="shared" si="47" ref="E137:J137">SUM(E138:E140)</f>
        <v>49028</v>
      </c>
      <c r="F137" s="156">
        <f t="shared" si="47"/>
        <v>47562</v>
      </c>
      <c r="G137" s="156">
        <f t="shared" si="47"/>
        <v>47562</v>
      </c>
      <c r="H137" s="156">
        <f t="shared" si="47"/>
        <v>0</v>
      </c>
      <c r="I137" s="156">
        <f t="shared" si="47"/>
        <v>0</v>
      </c>
      <c r="J137" s="156">
        <f t="shared" si="47"/>
        <v>0</v>
      </c>
      <c r="K137" s="215">
        <f t="shared" si="27"/>
        <v>0.9700987190992902</v>
      </c>
      <c r="L137"/>
      <c r="M137"/>
      <c r="N137"/>
      <c r="O137"/>
    </row>
    <row r="138" spans="1:15" s="5" customFormat="1" ht="93" customHeight="1">
      <c r="A138" s="216"/>
      <c r="B138" s="158"/>
      <c r="C138" s="11" t="s">
        <v>98</v>
      </c>
      <c r="D138" s="159" t="s">
        <v>110</v>
      </c>
      <c r="E138" s="160">
        <v>42794</v>
      </c>
      <c r="F138" s="168">
        <v>27102</v>
      </c>
      <c r="G138" s="53">
        <f>F138</f>
        <v>27102</v>
      </c>
      <c r="H138" s="152"/>
      <c r="I138" s="171"/>
      <c r="J138" s="171"/>
      <c r="K138" s="215">
        <f t="shared" si="27"/>
        <v>0.6333130812730756</v>
      </c>
      <c r="L138"/>
      <c r="M138"/>
      <c r="N138"/>
      <c r="O138"/>
    </row>
    <row r="139" spans="1:15" s="5" customFormat="1" ht="18.75" customHeight="1">
      <c r="A139" s="216"/>
      <c r="B139" s="158"/>
      <c r="C139" s="11" t="s">
        <v>10</v>
      </c>
      <c r="D139" s="159" t="s">
        <v>107</v>
      </c>
      <c r="E139" s="160">
        <v>6234</v>
      </c>
      <c r="F139" s="171"/>
      <c r="G139" s="152">
        <f>F139</f>
        <v>0</v>
      </c>
      <c r="H139" s="152"/>
      <c r="I139" s="171"/>
      <c r="J139" s="171"/>
      <c r="K139" s="215">
        <f aca="true" t="shared" si="48" ref="K139:K202">F139/E139</f>
        <v>0</v>
      </c>
      <c r="L139"/>
      <c r="M139"/>
      <c r="N139"/>
      <c r="O139"/>
    </row>
    <row r="140" spans="1:15" s="5" customFormat="1" ht="18.75" customHeight="1">
      <c r="A140" s="216"/>
      <c r="B140" s="158"/>
      <c r="C140" s="11" t="s">
        <v>4</v>
      </c>
      <c r="D140" s="36" t="s">
        <v>119</v>
      </c>
      <c r="E140" s="160"/>
      <c r="F140" s="168">
        <v>20460</v>
      </c>
      <c r="G140" s="53">
        <f>F140</f>
        <v>20460</v>
      </c>
      <c r="H140" s="152"/>
      <c r="I140" s="171"/>
      <c r="J140" s="171"/>
      <c r="K140" s="215"/>
      <c r="L140"/>
      <c r="M140"/>
      <c r="N140"/>
      <c r="O140"/>
    </row>
    <row r="141" spans="1:15" s="4" customFormat="1" ht="15" customHeight="1">
      <c r="A141" s="217"/>
      <c r="B141" s="41">
        <v>80123</v>
      </c>
      <c r="C141" s="18" t="s">
        <v>144</v>
      </c>
      <c r="D141" s="42"/>
      <c r="E141" s="135">
        <f aca="true" t="shared" si="49" ref="E141:J141">SUM(E142)</f>
        <v>2000</v>
      </c>
      <c r="F141" s="135">
        <f t="shared" si="49"/>
        <v>0</v>
      </c>
      <c r="G141" s="135">
        <f t="shared" si="49"/>
        <v>0</v>
      </c>
      <c r="H141" s="135"/>
      <c r="I141" s="135">
        <f t="shared" si="49"/>
        <v>0</v>
      </c>
      <c r="J141" s="135">
        <f t="shared" si="49"/>
        <v>0</v>
      </c>
      <c r="K141" s="215">
        <f t="shared" si="48"/>
        <v>0</v>
      </c>
      <c r="L141"/>
      <c r="M141"/>
      <c r="N141"/>
      <c r="O141"/>
    </row>
    <row r="142" spans="1:15" s="4" customFormat="1" ht="92.25" customHeight="1">
      <c r="A142" s="217"/>
      <c r="B142" s="172"/>
      <c r="C142" s="11" t="s">
        <v>98</v>
      </c>
      <c r="D142" s="28" t="s">
        <v>110</v>
      </c>
      <c r="E142" s="173">
        <v>2000</v>
      </c>
      <c r="F142" s="171"/>
      <c r="G142" s="170">
        <f>F142</f>
        <v>0</v>
      </c>
      <c r="H142" s="170"/>
      <c r="I142" s="171"/>
      <c r="J142" s="171"/>
      <c r="K142" s="215">
        <f t="shared" si="48"/>
        <v>0</v>
      </c>
      <c r="L142"/>
      <c r="M142"/>
      <c r="N142"/>
      <c r="O142"/>
    </row>
    <row r="143" spans="1:15" s="5" customFormat="1" ht="18" customHeight="1">
      <c r="A143" s="216"/>
      <c r="B143" s="147">
        <v>80130</v>
      </c>
      <c r="C143" s="134" t="s">
        <v>101</v>
      </c>
      <c r="D143" s="133"/>
      <c r="E143" s="156">
        <f aca="true" t="shared" si="50" ref="E143:J143">SUM(E144:E146)</f>
        <v>143808</v>
      </c>
      <c r="F143" s="156">
        <f t="shared" si="50"/>
        <v>53040</v>
      </c>
      <c r="G143" s="156">
        <f t="shared" si="50"/>
        <v>53040</v>
      </c>
      <c r="H143" s="156"/>
      <c r="I143" s="156">
        <f t="shared" si="50"/>
        <v>0</v>
      </c>
      <c r="J143" s="156">
        <f t="shared" si="50"/>
        <v>0</v>
      </c>
      <c r="K143" s="215">
        <f t="shared" si="48"/>
        <v>0.36882510013351133</v>
      </c>
      <c r="L143"/>
      <c r="M143"/>
      <c r="N143"/>
      <c r="O143"/>
    </row>
    <row r="144" spans="1:15" s="5" customFormat="1" ht="94.5" customHeight="1">
      <c r="A144" s="216"/>
      <c r="B144" s="158"/>
      <c r="C144" s="11" t="s">
        <v>98</v>
      </c>
      <c r="D144" s="28" t="s">
        <v>110</v>
      </c>
      <c r="E144" s="160">
        <v>38330</v>
      </c>
      <c r="F144" s="168">
        <v>36580</v>
      </c>
      <c r="G144" s="53">
        <f>F144</f>
        <v>36580</v>
      </c>
      <c r="H144" s="152"/>
      <c r="I144" s="171"/>
      <c r="J144" s="171"/>
      <c r="K144" s="215">
        <f t="shared" si="48"/>
        <v>0.9543438559874772</v>
      </c>
      <c r="L144"/>
      <c r="M144"/>
      <c r="N144"/>
      <c r="O144"/>
    </row>
    <row r="145" spans="1:15" s="5" customFormat="1" ht="58.5" customHeight="1">
      <c r="A145" s="216"/>
      <c r="B145" s="158"/>
      <c r="C145" s="11" t="s">
        <v>227</v>
      </c>
      <c r="D145" s="28" t="s">
        <v>231</v>
      </c>
      <c r="E145" s="160">
        <v>79478</v>
      </c>
      <c r="F145" s="171"/>
      <c r="G145" s="170"/>
      <c r="H145" s="170"/>
      <c r="I145" s="171"/>
      <c r="J145" s="171">
        <f>F145</f>
        <v>0</v>
      </c>
      <c r="K145" s="215">
        <f t="shared" si="48"/>
        <v>0</v>
      </c>
      <c r="L145"/>
      <c r="M145"/>
      <c r="N145"/>
      <c r="O145"/>
    </row>
    <row r="146" spans="1:15" s="5" customFormat="1" ht="18.75" customHeight="1">
      <c r="A146" s="216"/>
      <c r="B146" s="158"/>
      <c r="C146" s="11" t="s">
        <v>4</v>
      </c>
      <c r="D146" s="28" t="s">
        <v>119</v>
      </c>
      <c r="E146" s="160">
        <v>26000</v>
      </c>
      <c r="F146" s="168">
        <v>16460</v>
      </c>
      <c r="G146" s="169">
        <f>F146</f>
        <v>16460</v>
      </c>
      <c r="H146" s="170"/>
      <c r="I146" s="171"/>
      <c r="J146" s="171"/>
      <c r="K146" s="215">
        <f t="shared" si="48"/>
        <v>0.6330769230769231</v>
      </c>
      <c r="L146"/>
      <c r="M146"/>
      <c r="N146"/>
      <c r="O146"/>
    </row>
    <row r="147" spans="1:15" s="5" customFormat="1" ht="42" customHeight="1">
      <c r="A147" s="216"/>
      <c r="B147" s="147">
        <v>80140</v>
      </c>
      <c r="C147" s="134" t="s">
        <v>72</v>
      </c>
      <c r="D147" s="133"/>
      <c r="E147" s="156">
        <f aca="true" t="shared" si="51" ref="E147:J147">SUM(E148:E149)</f>
        <v>25514</v>
      </c>
      <c r="F147" s="156">
        <f t="shared" si="51"/>
        <v>16826</v>
      </c>
      <c r="G147" s="156">
        <f t="shared" si="51"/>
        <v>16826</v>
      </c>
      <c r="H147" s="156"/>
      <c r="I147" s="156">
        <f t="shared" si="51"/>
        <v>0</v>
      </c>
      <c r="J147" s="156">
        <f t="shared" si="51"/>
        <v>0</v>
      </c>
      <c r="K147" s="215">
        <f t="shared" si="48"/>
        <v>0.6594810692169005</v>
      </c>
      <c r="L147"/>
      <c r="M147"/>
      <c r="N147"/>
      <c r="O147"/>
    </row>
    <row r="148" spans="1:15" s="4" customFormat="1" ht="90.75" customHeight="1">
      <c r="A148" s="217"/>
      <c r="B148" s="19"/>
      <c r="C148" s="11" t="s">
        <v>98</v>
      </c>
      <c r="D148" s="174" t="s">
        <v>110</v>
      </c>
      <c r="E148" s="175">
        <v>21514</v>
      </c>
      <c r="F148" s="169">
        <v>14626</v>
      </c>
      <c r="G148" s="176">
        <f>F148</f>
        <v>14626</v>
      </c>
      <c r="H148" s="177"/>
      <c r="I148" s="164"/>
      <c r="J148" s="164"/>
      <c r="K148" s="215">
        <f t="shared" si="48"/>
        <v>0.6798363856093707</v>
      </c>
      <c r="L148"/>
      <c r="M148"/>
      <c r="N148"/>
      <c r="O148"/>
    </row>
    <row r="149" spans="1:15" s="4" customFormat="1" ht="17.25" customHeight="1">
      <c r="A149" s="217"/>
      <c r="B149" s="19"/>
      <c r="C149" s="11" t="s">
        <v>4</v>
      </c>
      <c r="D149" s="28" t="s">
        <v>119</v>
      </c>
      <c r="E149" s="175">
        <v>4000</v>
      </c>
      <c r="F149" s="169">
        <v>2200</v>
      </c>
      <c r="G149" s="176">
        <f>F149</f>
        <v>2200</v>
      </c>
      <c r="H149" s="177"/>
      <c r="I149" s="164"/>
      <c r="J149" s="164"/>
      <c r="K149" s="215">
        <f t="shared" si="48"/>
        <v>0.55</v>
      </c>
      <c r="L149"/>
      <c r="M149"/>
      <c r="N149"/>
      <c r="O149"/>
    </row>
    <row r="150" spans="1:15" s="5" customFormat="1" ht="18" customHeight="1">
      <c r="A150" s="216"/>
      <c r="B150" s="147">
        <v>80195</v>
      </c>
      <c r="C150" s="134" t="s">
        <v>5</v>
      </c>
      <c r="D150" s="133"/>
      <c r="E150" s="156">
        <f>SUM(E151:E153)</f>
        <v>91654</v>
      </c>
      <c r="F150" s="156">
        <f>SUM(F151:F153)</f>
        <v>2842</v>
      </c>
      <c r="G150" s="156">
        <f>SUM(G151:G153)</f>
        <v>0</v>
      </c>
      <c r="H150" s="156"/>
      <c r="I150" s="156">
        <f>SUM(I151:I153)</f>
        <v>0</v>
      </c>
      <c r="J150" s="156">
        <f>SUM(J151:J153)</f>
        <v>2842</v>
      </c>
      <c r="K150" s="215">
        <f t="shared" si="48"/>
        <v>0.031007921094551246</v>
      </c>
      <c r="L150"/>
      <c r="M150"/>
      <c r="N150"/>
      <c r="O150"/>
    </row>
    <row r="151" spans="1:15" s="4" customFormat="1" ht="48.75" customHeight="1">
      <c r="A151" s="217"/>
      <c r="B151" s="19"/>
      <c r="C151" s="11" t="s">
        <v>90</v>
      </c>
      <c r="D151" s="36" t="s">
        <v>137</v>
      </c>
      <c r="E151" s="175">
        <v>76731</v>
      </c>
      <c r="F151" s="164"/>
      <c r="G151" s="164"/>
      <c r="H151" s="164"/>
      <c r="I151" s="152">
        <f>F151</f>
        <v>0</v>
      </c>
      <c r="J151" s="164"/>
      <c r="K151" s="215">
        <f t="shared" si="48"/>
        <v>0</v>
      </c>
      <c r="L151"/>
      <c r="M151"/>
      <c r="N151"/>
      <c r="O151"/>
    </row>
    <row r="152" spans="1:15" s="4" customFormat="1" ht="71.25" customHeight="1">
      <c r="A152" s="217"/>
      <c r="B152" s="19"/>
      <c r="C152" s="11" t="s">
        <v>238</v>
      </c>
      <c r="D152" s="36" t="s">
        <v>234</v>
      </c>
      <c r="E152" s="175">
        <v>3554</v>
      </c>
      <c r="F152" s="164"/>
      <c r="G152" s="164"/>
      <c r="H152" s="164"/>
      <c r="I152" s="152"/>
      <c r="J152" s="164">
        <f>F152</f>
        <v>0</v>
      </c>
      <c r="K152" s="215">
        <f t="shared" si="48"/>
        <v>0</v>
      </c>
      <c r="L152"/>
      <c r="M152"/>
      <c r="N152"/>
      <c r="O152"/>
    </row>
    <row r="153" spans="1:15" s="4" customFormat="1" ht="58.5" customHeight="1">
      <c r="A153" s="217"/>
      <c r="B153" s="19"/>
      <c r="C153" s="11" t="s">
        <v>271</v>
      </c>
      <c r="D153" s="36" t="s">
        <v>272</v>
      </c>
      <c r="E153" s="175">
        <v>11369</v>
      </c>
      <c r="F153" s="163">
        <v>2842</v>
      </c>
      <c r="G153" s="163"/>
      <c r="H153" s="163"/>
      <c r="I153" s="53"/>
      <c r="J153" s="163">
        <f>F153</f>
        <v>2842</v>
      </c>
      <c r="K153" s="215">
        <f t="shared" si="48"/>
        <v>0.24997801037910106</v>
      </c>
      <c r="L153"/>
      <c r="M153"/>
      <c r="N153"/>
      <c r="O153"/>
    </row>
    <row r="154" spans="1:15" s="4" customFormat="1" ht="42" customHeight="1">
      <c r="A154" s="221">
        <v>803</v>
      </c>
      <c r="B154" s="178"/>
      <c r="C154" s="179" t="s">
        <v>217</v>
      </c>
      <c r="D154" s="180"/>
      <c r="E154" s="155">
        <f aca="true" t="shared" si="52" ref="E154:J154">SUM(E155)</f>
        <v>49679</v>
      </c>
      <c r="F154" s="155">
        <f t="shared" si="52"/>
        <v>32291</v>
      </c>
      <c r="G154" s="155">
        <f t="shared" si="52"/>
        <v>0</v>
      </c>
      <c r="H154" s="155"/>
      <c r="I154" s="155">
        <f t="shared" si="52"/>
        <v>8075</v>
      </c>
      <c r="J154" s="155">
        <f t="shared" si="52"/>
        <v>24216</v>
      </c>
      <c r="K154" s="215">
        <f t="shared" si="48"/>
        <v>0.6499929547696209</v>
      </c>
      <c r="L154"/>
      <c r="M154"/>
      <c r="N154"/>
      <c r="O154"/>
    </row>
    <row r="155" spans="1:15" s="4" customFormat="1" ht="42" customHeight="1">
      <c r="A155" s="217"/>
      <c r="B155" s="41">
        <v>80309</v>
      </c>
      <c r="C155" s="18" t="s">
        <v>216</v>
      </c>
      <c r="D155" s="42"/>
      <c r="E155" s="135">
        <f aca="true" t="shared" si="53" ref="E155:J155">SUM(E156:E157)</f>
        <v>49679</v>
      </c>
      <c r="F155" s="135">
        <f t="shared" si="53"/>
        <v>32291</v>
      </c>
      <c r="G155" s="135">
        <f t="shared" si="53"/>
        <v>0</v>
      </c>
      <c r="H155" s="135"/>
      <c r="I155" s="135">
        <f t="shared" si="53"/>
        <v>8075</v>
      </c>
      <c r="J155" s="135">
        <f t="shared" si="53"/>
        <v>24216</v>
      </c>
      <c r="K155" s="215">
        <f t="shared" si="48"/>
        <v>0.6499929547696209</v>
      </c>
      <c r="L155"/>
      <c r="M155"/>
      <c r="N155"/>
      <c r="O155"/>
    </row>
    <row r="156" spans="1:15" s="4" customFormat="1" ht="81.75" customHeight="1">
      <c r="A156" s="217"/>
      <c r="B156" s="181"/>
      <c r="C156" s="10" t="s">
        <v>243</v>
      </c>
      <c r="D156" s="182" t="s">
        <v>236</v>
      </c>
      <c r="E156" s="46">
        <v>37259</v>
      </c>
      <c r="F156" s="183">
        <v>24216</v>
      </c>
      <c r="G156" s="183"/>
      <c r="H156" s="183"/>
      <c r="I156" s="53"/>
      <c r="J156" s="183">
        <f>F156</f>
        <v>24216</v>
      </c>
      <c r="K156" s="215">
        <f t="shared" si="48"/>
        <v>0.6499369279905526</v>
      </c>
      <c r="L156"/>
      <c r="M156"/>
      <c r="N156"/>
      <c r="O156"/>
    </row>
    <row r="157" spans="1:15" s="4" customFormat="1" ht="81.75" customHeight="1">
      <c r="A157" s="217"/>
      <c r="B157" s="19"/>
      <c r="C157" s="10" t="s">
        <v>243</v>
      </c>
      <c r="D157" s="36" t="s">
        <v>235</v>
      </c>
      <c r="E157" s="173">
        <v>12420</v>
      </c>
      <c r="F157" s="163">
        <v>8075</v>
      </c>
      <c r="G157" s="163"/>
      <c r="H157" s="163"/>
      <c r="I157" s="53">
        <f>F157</f>
        <v>8075</v>
      </c>
      <c r="J157" s="163"/>
      <c r="K157" s="215">
        <f t="shared" si="48"/>
        <v>0.6501610305958132</v>
      </c>
      <c r="L157"/>
      <c r="M157"/>
      <c r="N157"/>
      <c r="O157"/>
    </row>
    <row r="158" spans="1:15" s="7" customFormat="1" ht="24" customHeight="1">
      <c r="A158" s="218">
        <v>851</v>
      </c>
      <c r="B158" s="130"/>
      <c r="C158" s="131" t="s">
        <v>46</v>
      </c>
      <c r="D158" s="129"/>
      <c r="E158" s="157">
        <f aca="true" t="shared" si="54" ref="E158:J158">SUM(E159)</f>
        <v>32000</v>
      </c>
      <c r="F158" s="157">
        <f t="shared" si="54"/>
        <v>34000</v>
      </c>
      <c r="G158" s="157">
        <f t="shared" si="54"/>
        <v>0</v>
      </c>
      <c r="H158" s="157"/>
      <c r="I158" s="157">
        <f t="shared" si="54"/>
        <v>34000</v>
      </c>
      <c r="J158" s="157">
        <f t="shared" si="54"/>
        <v>0</v>
      </c>
      <c r="K158" s="215">
        <f t="shared" si="48"/>
        <v>1.0625</v>
      </c>
      <c r="L158"/>
      <c r="M158"/>
      <c r="N158"/>
      <c r="O158"/>
    </row>
    <row r="159" spans="1:15" s="5" customFormat="1" ht="54" customHeight="1">
      <c r="A159" s="216"/>
      <c r="B159" s="147">
        <v>85156</v>
      </c>
      <c r="C159" s="134" t="s">
        <v>102</v>
      </c>
      <c r="D159" s="133"/>
      <c r="E159" s="156">
        <f aca="true" t="shared" si="55" ref="E159:J159">SUM(E160:E162)</f>
        <v>32000</v>
      </c>
      <c r="F159" s="156">
        <f t="shared" si="55"/>
        <v>34000</v>
      </c>
      <c r="G159" s="156">
        <f t="shared" si="55"/>
        <v>0</v>
      </c>
      <c r="H159" s="156"/>
      <c r="I159" s="156">
        <f t="shared" si="55"/>
        <v>34000</v>
      </c>
      <c r="J159" s="156">
        <f t="shared" si="55"/>
        <v>0</v>
      </c>
      <c r="K159" s="215">
        <f t="shared" si="48"/>
        <v>1.0625</v>
      </c>
      <c r="L159"/>
      <c r="M159"/>
      <c r="N159"/>
      <c r="O159"/>
    </row>
    <row r="160" spans="1:15" s="4" customFormat="1" ht="91.5" customHeight="1">
      <c r="A160" s="217"/>
      <c r="B160" s="19"/>
      <c r="C160" s="10" t="s">
        <v>178</v>
      </c>
      <c r="D160" s="36" t="s">
        <v>113</v>
      </c>
      <c r="E160" s="46">
        <v>2000</v>
      </c>
      <c r="F160" s="163">
        <v>3000</v>
      </c>
      <c r="G160" s="163"/>
      <c r="H160" s="163"/>
      <c r="I160" s="53">
        <f>F160</f>
        <v>3000</v>
      </c>
      <c r="J160" s="164"/>
      <c r="K160" s="215">
        <f t="shared" si="48"/>
        <v>1.5</v>
      </c>
      <c r="L160"/>
      <c r="M160"/>
      <c r="N160"/>
      <c r="O160"/>
    </row>
    <row r="161" spans="1:15" s="4" customFormat="1" ht="66" customHeight="1">
      <c r="A161" s="217"/>
      <c r="B161" s="19"/>
      <c r="C161" s="10" t="s">
        <v>82</v>
      </c>
      <c r="D161" s="36" t="s">
        <v>117</v>
      </c>
      <c r="E161" s="173">
        <v>3000</v>
      </c>
      <c r="F161" s="163">
        <v>3000</v>
      </c>
      <c r="G161" s="163"/>
      <c r="H161" s="163"/>
      <c r="I161" s="53">
        <f>F161</f>
        <v>3000</v>
      </c>
      <c r="J161" s="164"/>
      <c r="K161" s="215">
        <f t="shared" si="48"/>
        <v>1</v>
      </c>
      <c r="L161"/>
      <c r="M161"/>
      <c r="N161"/>
      <c r="O161"/>
    </row>
    <row r="162" spans="1:15" s="4" customFormat="1" ht="81.75" customHeight="1">
      <c r="A162" s="217"/>
      <c r="B162" s="19"/>
      <c r="C162" s="11" t="s">
        <v>177</v>
      </c>
      <c r="D162" s="36" t="s">
        <v>113</v>
      </c>
      <c r="E162" s="173">
        <v>27000</v>
      </c>
      <c r="F162" s="163">
        <v>28000</v>
      </c>
      <c r="G162" s="163"/>
      <c r="H162" s="163"/>
      <c r="I162" s="53">
        <f>F162</f>
        <v>28000</v>
      </c>
      <c r="J162" s="164"/>
      <c r="K162" s="215">
        <f t="shared" si="48"/>
        <v>1.037037037037037</v>
      </c>
      <c r="L162"/>
      <c r="M162"/>
      <c r="N162"/>
      <c r="O162"/>
    </row>
    <row r="163" spans="1:15" s="7" customFormat="1" ht="22.5" customHeight="1">
      <c r="A163" s="218">
        <v>852</v>
      </c>
      <c r="B163" s="130"/>
      <c r="C163" s="131" t="s">
        <v>103</v>
      </c>
      <c r="D163" s="129"/>
      <c r="E163" s="157">
        <f>SUM(E164+E169+E174+E179+E182+E184+E186+E189+E192+E194+E200+E203+E205)</f>
        <v>21506891</v>
      </c>
      <c r="F163" s="157">
        <f>SUM(F164+F169+F174+F179+F182+F184+F186+F189+F192+F194+F200+F203+F205)</f>
        <v>24165308</v>
      </c>
      <c r="G163" s="157">
        <f>SUM(G164+G169+G174+G179+G182+G184+G186+G189+G192+G194+G200+G203+G205)</f>
        <v>725308</v>
      </c>
      <c r="H163" s="157"/>
      <c r="I163" s="157">
        <f>SUM(I164+I169+I174+I179+I182+I184+I186+I189+I192+I194+I200+I203+I205)</f>
        <v>23440000</v>
      </c>
      <c r="J163" s="157">
        <f>SUM(J164+J169+J174+J179+J182+J184+J186+J189+J192+J194+J200+J203+J205)</f>
        <v>0</v>
      </c>
      <c r="K163" s="215">
        <f t="shared" si="48"/>
        <v>1.1236076846253602</v>
      </c>
      <c r="L163"/>
      <c r="M163"/>
      <c r="N163"/>
      <c r="O163"/>
    </row>
    <row r="164" spans="1:15" s="5" customFormat="1" ht="27" customHeight="1">
      <c r="A164" s="216"/>
      <c r="B164" s="147">
        <v>85201</v>
      </c>
      <c r="C164" s="134" t="s">
        <v>47</v>
      </c>
      <c r="D164" s="133"/>
      <c r="E164" s="156">
        <f aca="true" t="shared" si="56" ref="E164:J164">SUM(E165:E168)</f>
        <v>563509</v>
      </c>
      <c r="F164" s="156">
        <f t="shared" si="56"/>
        <v>774944</v>
      </c>
      <c r="G164" s="156">
        <f t="shared" si="56"/>
        <v>25944</v>
      </c>
      <c r="H164" s="156"/>
      <c r="I164" s="156">
        <f t="shared" si="56"/>
        <v>749000</v>
      </c>
      <c r="J164" s="156">
        <f t="shared" si="56"/>
        <v>0</v>
      </c>
      <c r="K164" s="215">
        <f t="shared" si="48"/>
        <v>1.3752113985757104</v>
      </c>
      <c r="L164"/>
      <c r="M164"/>
      <c r="N164"/>
      <c r="O164"/>
    </row>
    <row r="165" spans="1:15" s="4" customFormat="1" ht="15">
      <c r="A165" s="217"/>
      <c r="B165" s="19"/>
      <c r="C165" s="11" t="s">
        <v>48</v>
      </c>
      <c r="D165" s="36" t="s">
        <v>138</v>
      </c>
      <c r="E165" s="173">
        <v>19144</v>
      </c>
      <c r="F165" s="163">
        <v>20394</v>
      </c>
      <c r="G165" s="53">
        <f>F165</f>
        <v>20394</v>
      </c>
      <c r="H165" s="152"/>
      <c r="I165" s="164"/>
      <c r="J165" s="164"/>
      <c r="K165" s="215">
        <f t="shared" si="48"/>
        <v>1.065294609277058</v>
      </c>
      <c r="L165"/>
      <c r="M165"/>
      <c r="N165"/>
      <c r="O165"/>
    </row>
    <row r="166" spans="1:15" s="4" customFormat="1" ht="56.25" customHeight="1">
      <c r="A166" s="217"/>
      <c r="B166" s="19"/>
      <c r="C166" s="11" t="s">
        <v>208</v>
      </c>
      <c r="D166" s="36" t="s">
        <v>207</v>
      </c>
      <c r="E166" s="173">
        <v>5200</v>
      </c>
      <c r="F166" s="163">
        <v>5200</v>
      </c>
      <c r="G166" s="53">
        <f>F166</f>
        <v>5200</v>
      </c>
      <c r="H166" s="152"/>
      <c r="I166" s="164"/>
      <c r="J166" s="164"/>
      <c r="K166" s="215">
        <f t="shared" si="48"/>
        <v>1</v>
      </c>
      <c r="L166"/>
      <c r="M166"/>
      <c r="N166"/>
      <c r="O166"/>
    </row>
    <row r="167" spans="1:15" s="4" customFormat="1" ht="14.25" customHeight="1">
      <c r="A167" s="217"/>
      <c r="B167" s="19"/>
      <c r="C167" s="11" t="s">
        <v>4</v>
      </c>
      <c r="D167" s="36" t="s">
        <v>119</v>
      </c>
      <c r="E167" s="173">
        <v>1600</v>
      </c>
      <c r="F167" s="163">
        <v>350</v>
      </c>
      <c r="G167" s="53">
        <f>F167</f>
        <v>350</v>
      </c>
      <c r="H167" s="152"/>
      <c r="I167" s="164"/>
      <c r="J167" s="164"/>
      <c r="K167" s="215">
        <f t="shared" si="48"/>
        <v>0.21875</v>
      </c>
      <c r="L167"/>
      <c r="M167"/>
      <c r="N167"/>
      <c r="O167"/>
    </row>
    <row r="168" spans="1:15" s="4" customFormat="1" ht="51">
      <c r="A168" s="217"/>
      <c r="B168" s="19"/>
      <c r="C168" s="11" t="s">
        <v>91</v>
      </c>
      <c r="D168" s="36" t="s">
        <v>139</v>
      </c>
      <c r="E168" s="173">
        <v>537565</v>
      </c>
      <c r="F168" s="163">
        <v>749000</v>
      </c>
      <c r="G168" s="165"/>
      <c r="H168" s="165"/>
      <c r="I168" s="53">
        <f>F168</f>
        <v>749000</v>
      </c>
      <c r="J168" s="164"/>
      <c r="K168" s="215">
        <f t="shared" si="48"/>
        <v>1.3933198775961977</v>
      </c>
      <c r="L168"/>
      <c r="M168"/>
      <c r="N168"/>
      <c r="O168"/>
    </row>
    <row r="169" spans="1:15" s="5" customFormat="1" ht="18.75" customHeight="1">
      <c r="A169" s="216"/>
      <c r="B169" s="147">
        <v>85202</v>
      </c>
      <c r="C169" s="134" t="s">
        <v>50</v>
      </c>
      <c r="D169" s="133"/>
      <c r="E169" s="156">
        <f>SUM(E170:E173)</f>
        <v>2260560</v>
      </c>
      <c r="F169" s="156">
        <f>SUM(F170:F173)</f>
        <v>2101800</v>
      </c>
      <c r="G169" s="156">
        <f>SUM(G170:G173)</f>
        <v>539800</v>
      </c>
      <c r="H169" s="156"/>
      <c r="I169" s="156">
        <f>SUM(I170:I173)</f>
        <v>1562000</v>
      </c>
      <c r="J169" s="156">
        <f>SUM(J170:J173)</f>
        <v>0</v>
      </c>
      <c r="K169" s="215">
        <f t="shared" si="48"/>
        <v>0.9297696146087695</v>
      </c>
      <c r="L169"/>
      <c r="M169"/>
      <c r="N169"/>
      <c r="O169"/>
    </row>
    <row r="170" spans="1:15" s="4" customFormat="1" ht="14.25" customHeight="1">
      <c r="A170" s="217"/>
      <c r="B170" s="19"/>
      <c r="C170" s="11" t="s">
        <v>48</v>
      </c>
      <c r="D170" s="36" t="s">
        <v>138</v>
      </c>
      <c r="E170" s="173">
        <v>508800</v>
      </c>
      <c r="F170" s="163">
        <v>538000</v>
      </c>
      <c r="G170" s="53">
        <f>F170</f>
        <v>538000</v>
      </c>
      <c r="H170" s="152"/>
      <c r="I170" s="164"/>
      <c r="J170" s="164"/>
      <c r="K170" s="215">
        <f t="shared" si="48"/>
        <v>1.0573899371069182</v>
      </c>
      <c r="L170"/>
      <c r="M170"/>
      <c r="N170"/>
      <c r="O170"/>
    </row>
    <row r="171" spans="1:15" s="4" customFormat="1" ht="28.5" customHeight="1">
      <c r="A171" s="217"/>
      <c r="B171" s="19"/>
      <c r="C171" s="11" t="s">
        <v>209</v>
      </c>
      <c r="D171" s="36" t="s">
        <v>210</v>
      </c>
      <c r="E171" s="173">
        <v>200</v>
      </c>
      <c r="F171" s="163">
        <v>300</v>
      </c>
      <c r="G171" s="53">
        <f>F171</f>
        <v>300</v>
      </c>
      <c r="H171" s="152"/>
      <c r="I171" s="164"/>
      <c r="J171" s="164"/>
      <c r="K171" s="215">
        <f t="shared" si="48"/>
        <v>1.5</v>
      </c>
      <c r="L171"/>
      <c r="M171"/>
      <c r="N171"/>
      <c r="O171"/>
    </row>
    <row r="172" spans="1:15" s="4" customFormat="1" ht="14.25" customHeight="1">
      <c r="A172" s="217"/>
      <c r="B172" s="19"/>
      <c r="C172" s="11" t="s">
        <v>4</v>
      </c>
      <c r="D172" s="36" t="s">
        <v>119</v>
      </c>
      <c r="E172" s="173">
        <v>1300</v>
      </c>
      <c r="F172" s="163">
        <v>1500</v>
      </c>
      <c r="G172" s="53">
        <f>F172</f>
        <v>1500</v>
      </c>
      <c r="H172" s="152"/>
      <c r="I172" s="164"/>
      <c r="J172" s="164"/>
      <c r="K172" s="215">
        <f t="shared" si="48"/>
        <v>1.1538461538461537</v>
      </c>
      <c r="L172"/>
      <c r="M172"/>
      <c r="N172"/>
      <c r="O172"/>
    </row>
    <row r="173" spans="1:15" s="4" customFormat="1" ht="42.75" customHeight="1">
      <c r="A173" s="217"/>
      <c r="B173" s="19"/>
      <c r="C173" s="11" t="s">
        <v>49</v>
      </c>
      <c r="D173" s="36" t="s">
        <v>136</v>
      </c>
      <c r="E173" s="173">
        <v>1750260</v>
      </c>
      <c r="F173" s="163">
        <v>1562000</v>
      </c>
      <c r="G173" s="165"/>
      <c r="H173" s="165"/>
      <c r="I173" s="53">
        <f>F173</f>
        <v>1562000</v>
      </c>
      <c r="J173" s="164"/>
      <c r="K173" s="215">
        <f t="shared" si="48"/>
        <v>0.892438837658405</v>
      </c>
      <c r="L173"/>
      <c r="M173"/>
      <c r="N173"/>
      <c r="O173"/>
    </row>
    <row r="174" spans="1:15" s="5" customFormat="1" ht="18" customHeight="1">
      <c r="A174" s="216"/>
      <c r="B174" s="147">
        <v>85203</v>
      </c>
      <c r="C174" s="134" t="s">
        <v>51</v>
      </c>
      <c r="D174" s="133"/>
      <c r="E174" s="156">
        <f aca="true" t="shared" si="57" ref="E174:J174">SUM(E175:E178)</f>
        <v>346050</v>
      </c>
      <c r="F174" s="156">
        <f t="shared" si="57"/>
        <v>353800</v>
      </c>
      <c r="G174" s="156">
        <f t="shared" si="57"/>
        <v>50800</v>
      </c>
      <c r="H174" s="156"/>
      <c r="I174" s="156">
        <f t="shared" si="57"/>
        <v>303000</v>
      </c>
      <c r="J174" s="156">
        <f t="shared" si="57"/>
        <v>0</v>
      </c>
      <c r="K174" s="215">
        <f t="shared" si="48"/>
        <v>1.0223956075711602</v>
      </c>
      <c r="L174"/>
      <c r="M174"/>
      <c r="N174"/>
      <c r="O174"/>
    </row>
    <row r="175" spans="1:15" s="4" customFormat="1" ht="14.25" customHeight="1">
      <c r="A175" s="217"/>
      <c r="B175" s="19"/>
      <c r="C175" s="11" t="s">
        <v>196</v>
      </c>
      <c r="D175" s="36" t="s">
        <v>138</v>
      </c>
      <c r="E175" s="173">
        <v>36500</v>
      </c>
      <c r="F175" s="163">
        <v>37000</v>
      </c>
      <c r="G175" s="53">
        <f>F175</f>
        <v>37000</v>
      </c>
      <c r="H175" s="152"/>
      <c r="I175" s="164"/>
      <c r="J175" s="164"/>
      <c r="K175" s="215">
        <f t="shared" si="48"/>
        <v>1.0136986301369864</v>
      </c>
      <c r="L175"/>
      <c r="M175"/>
      <c r="N175"/>
      <c r="O175"/>
    </row>
    <row r="176" spans="1:15" s="4" customFormat="1" ht="26.25" customHeight="1">
      <c r="A176" s="217"/>
      <c r="B176" s="19"/>
      <c r="C176" s="11" t="s">
        <v>197</v>
      </c>
      <c r="D176" s="36" t="s">
        <v>138</v>
      </c>
      <c r="E176" s="173">
        <v>15000</v>
      </c>
      <c r="F176" s="163">
        <v>13800</v>
      </c>
      <c r="G176" s="53">
        <f>F176</f>
        <v>13800</v>
      </c>
      <c r="H176" s="152"/>
      <c r="I176" s="164"/>
      <c r="J176" s="164"/>
      <c r="K176" s="215">
        <f t="shared" si="48"/>
        <v>0.92</v>
      </c>
      <c r="L176"/>
      <c r="M176"/>
      <c r="N176"/>
      <c r="O176"/>
    </row>
    <row r="177" spans="1:15" s="4" customFormat="1" ht="66.75" customHeight="1">
      <c r="A177" s="217"/>
      <c r="B177" s="19"/>
      <c r="C177" s="10" t="s">
        <v>82</v>
      </c>
      <c r="D177" s="36" t="s">
        <v>117</v>
      </c>
      <c r="E177" s="173">
        <v>294550</v>
      </c>
      <c r="F177" s="163">
        <v>303000</v>
      </c>
      <c r="G177" s="163"/>
      <c r="H177" s="163"/>
      <c r="I177" s="53">
        <f>F177</f>
        <v>303000</v>
      </c>
      <c r="J177" s="164"/>
      <c r="K177" s="215">
        <f t="shared" si="48"/>
        <v>1.0286878288915295</v>
      </c>
      <c r="L177"/>
      <c r="M177"/>
      <c r="N177"/>
      <c r="O177"/>
    </row>
    <row r="178" spans="1:15" s="4" customFormat="1" ht="70.5" customHeight="1">
      <c r="A178" s="217"/>
      <c r="B178" s="19"/>
      <c r="C178" s="10" t="s">
        <v>218</v>
      </c>
      <c r="D178" s="36" t="s">
        <v>141</v>
      </c>
      <c r="E178" s="173"/>
      <c r="F178" s="164"/>
      <c r="G178" s="164"/>
      <c r="H178" s="164"/>
      <c r="I178" s="152">
        <f>F178</f>
        <v>0</v>
      </c>
      <c r="J178" s="164"/>
      <c r="K178" s="215"/>
      <c r="L178"/>
      <c r="M178"/>
      <c r="N178"/>
      <c r="O178"/>
    </row>
    <row r="179" spans="1:15" s="5" customFormat="1" ht="18" customHeight="1">
      <c r="A179" s="216"/>
      <c r="B179" s="147">
        <v>85204</v>
      </c>
      <c r="C179" s="134" t="s">
        <v>52</v>
      </c>
      <c r="D179" s="133"/>
      <c r="E179" s="156">
        <f aca="true" t="shared" si="58" ref="E179:J179">SUM(E180:E181)</f>
        <v>104918</v>
      </c>
      <c r="F179" s="156">
        <f t="shared" si="58"/>
        <v>175064</v>
      </c>
      <c r="G179" s="156">
        <f t="shared" si="58"/>
        <v>6064</v>
      </c>
      <c r="H179" s="156"/>
      <c r="I179" s="156">
        <f t="shared" si="58"/>
        <v>169000</v>
      </c>
      <c r="J179" s="156">
        <f t="shared" si="58"/>
        <v>0</v>
      </c>
      <c r="K179" s="215">
        <f t="shared" si="48"/>
        <v>1.6685792714310224</v>
      </c>
      <c r="L179"/>
      <c r="M179"/>
      <c r="N179"/>
      <c r="O179"/>
    </row>
    <row r="180" spans="1:15" s="4" customFormat="1" ht="13.5" customHeight="1">
      <c r="A180" s="217"/>
      <c r="B180" s="19"/>
      <c r="C180" s="11" t="s">
        <v>48</v>
      </c>
      <c r="D180" s="36" t="s">
        <v>138</v>
      </c>
      <c r="E180" s="173">
        <v>4918</v>
      </c>
      <c r="F180" s="163">
        <v>6064</v>
      </c>
      <c r="G180" s="53">
        <f>F180</f>
        <v>6064</v>
      </c>
      <c r="H180" s="152"/>
      <c r="I180" s="164"/>
      <c r="J180" s="164"/>
      <c r="K180" s="215">
        <f t="shared" si="48"/>
        <v>1.2330215534770232</v>
      </c>
      <c r="L180"/>
      <c r="M180"/>
      <c r="N180"/>
      <c r="O180"/>
    </row>
    <row r="181" spans="1:15" s="4" customFormat="1" ht="52.5" customHeight="1">
      <c r="A181" s="217"/>
      <c r="B181" s="19"/>
      <c r="C181" s="11" t="s">
        <v>91</v>
      </c>
      <c r="D181" s="36" t="s">
        <v>139</v>
      </c>
      <c r="E181" s="173">
        <v>100000</v>
      </c>
      <c r="F181" s="163">
        <v>169000</v>
      </c>
      <c r="G181" s="165"/>
      <c r="H181" s="165"/>
      <c r="I181" s="53">
        <f>F181</f>
        <v>169000</v>
      </c>
      <c r="J181" s="164"/>
      <c r="K181" s="215">
        <f t="shared" si="48"/>
        <v>1.69</v>
      </c>
      <c r="L181"/>
      <c r="M181"/>
      <c r="N181"/>
      <c r="O181"/>
    </row>
    <row r="182" spans="1:15" s="4" customFormat="1" ht="42.75" customHeight="1">
      <c r="A182" s="217"/>
      <c r="B182" s="184">
        <v>85212</v>
      </c>
      <c r="C182" s="185" t="s">
        <v>193</v>
      </c>
      <c r="D182" s="186"/>
      <c r="E182" s="135">
        <f>SUM(E183:E183)</f>
        <v>14272000</v>
      </c>
      <c r="F182" s="135">
        <f>SUM(F183:F183)</f>
        <v>16900000</v>
      </c>
      <c r="G182" s="135">
        <f>SUM(G183:G183)</f>
        <v>0</v>
      </c>
      <c r="H182" s="135"/>
      <c r="I182" s="135">
        <f>SUM(I183:I183)</f>
        <v>16900000</v>
      </c>
      <c r="J182" s="135">
        <f>SUM(J183:J183)</f>
        <v>0</v>
      </c>
      <c r="K182" s="215">
        <f t="shared" si="48"/>
        <v>1.1841367713004485</v>
      </c>
      <c r="L182"/>
      <c r="M182"/>
      <c r="N182"/>
      <c r="O182"/>
    </row>
    <row r="183" spans="1:15" s="4" customFormat="1" ht="64.5" customHeight="1">
      <c r="A183" s="217"/>
      <c r="B183" s="19"/>
      <c r="C183" s="10" t="s">
        <v>82</v>
      </c>
      <c r="D183" s="36" t="s">
        <v>117</v>
      </c>
      <c r="E183" s="173">
        <v>14272000</v>
      </c>
      <c r="F183" s="163">
        <v>16900000</v>
      </c>
      <c r="G183" s="165"/>
      <c r="H183" s="165"/>
      <c r="I183" s="53">
        <f>F183</f>
        <v>16900000</v>
      </c>
      <c r="J183" s="164"/>
      <c r="K183" s="215">
        <f t="shared" si="48"/>
        <v>1.1841367713004485</v>
      </c>
      <c r="L183"/>
      <c r="M183"/>
      <c r="N183"/>
      <c r="O183"/>
    </row>
    <row r="184" spans="1:15" s="5" customFormat="1" ht="66.75" customHeight="1">
      <c r="A184" s="216"/>
      <c r="B184" s="147">
        <v>85213</v>
      </c>
      <c r="C184" s="134" t="s">
        <v>203</v>
      </c>
      <c r="D184" s="133"/>
      <c r="E184" s="156">
        <f aca="true" t="shared" si="59" ref="E184:J184">SUM(E185)</f>
        <v>115000</v>
      </c>
      <c r="F184" s="156">
        <f t="shared" si="59"/>
        <v>174000</v>
      </c>
      <c r="G184" s="156">
        <f t="shared" si="59"/>
        <v>0</v>
      </c>
      <c r="H184" s="156"/>
      <c r="I184" s="156">
        <f t="shared" si="59"/>
        <v>174000</v>
      </c>
      <c r="J184" s="156">
        <f t="shared" si="59"/>
        <v>0</v>
      </c>
      <c r="K184" s="215">
        <f t="shared" si="48"/>
        <v>1.5130434782608695</v>
      </c>
      <c r="L184"/>
      <c r="M184"/>
      <c r="N184"/>
      <c r="O184"/>
    </row>
    <row r="185" spans="1:15" s="4" customFormat="1" ht="69.75" customHeight="1">
      <c r="A185" s="217"/>
      <c r="B185" s="19"/>
      <c r="C185" s="10" t="s">
        <v>82</v>
      </c>
      <c r="D185" s="36" t="s">
        <v>117</v>
      </c>
      <c r="E185" s="173">
        <v>115000</v>
      </c>
      <c r="F185" s="163">
        <v>174000</v>
      </c>
      <c r="G185" s="163"/>
      <c r="H185" s="163"/>
      <c r="I185" s="53">
        <f>F185</f>
        <v>174000</v>
      </c>
      <c r="J185" s="164"/>
      <c r="K185" s="215">
        <f t="shared" si="48"/>
        <v>1.5130434782608695</v>
      </c>
      <c r="L185"/>
      <c r="M185"/>
      <c r="N185"/>
      <c r="O185"/>
    </row>
    <row r="186" spans="1:15" s="6" customFormat="1" ht="42.75" customHeight="1">
      <c r="A186" s="222"/>
      <c r="B186" s="188">
        <v>85214</v>
      </c>
      <c r="C186" s="134" t="s">
        <v>221</v>
      </c>
      <c r="D186" s="189"/>
      <c r="E186" s="190">
        <f aca="true" t="shared" si="60" ref="E186:J186">SUM(E187:E188)</f>
        <v>1927000</v>
      </c>
      <c r="F186" s="190">
        <f t="shared" si="60"/>
        <v>2344000</v>
      </c>
      <c r="G186" s="190">
        <f t="shared" si="60"/>
        <v>0</v>
      </c>
      <c r="H186" s="190"/>
      <c r="I186" s="190">
        <f t="shared" si="60"/>
        <v>2344000</v>
      </c>
      <c r="J186" s="190">
        <f t="shared" si="60"/>
        <v>0</v>
      </c>
      <c r="K186" s="215">
        <f t="shared" si="48"/>
        <v>1.2163985469641931</v>
      </c>
      <c r="L186"/>
      <c r="M186"/>
      <c r="N186"/>
      <c r="O186"/>
    </row>
    <row r="187" spans="1:15" s="4" customFormat="1" ht="63.75">
      <c r="A187" s="217"/>
      <c r="B187" s="19"/>
      <c r="C187" s="10" t="s">
        <v>82</v>
      </c>
      <c r="D187" s="36" t="s">
        <v>117</v>
      </c>
      <c r="E187" s="173">
        <v>818000</v>
      </c>
      <c r="F187" s="163">
        <v>975000</v>
      </c>
      <c r="G187" s="163"/>
      <c r="H187" s="163"/>
      <c r="I187" s="53">
        <f>F187</f>
        <v>975000</v>
      </c>
      <c r="J187" s="164"/>
      <c r="K187" s="215">
        <f t="shared" si="48"/>
        <v>1.1919315403422983</v>
      </c>
      <c r="L187"/>
      <c r="M187"/>
      <c r="N187"/>
      <c r="O187"/>
    </row>
    <row r="188" spans="1:15" s="4" customFormat="1" ht="38.25">
      <c r="A188" s="217"/>
      <c r="B188" s="19"/>
      <c r="C188" s="11" t="s">
        <v>95</v>
      </c>
      <c r="D188" s="36" t="s">
        <v>137</v>
      </c>
      <c r="E188" s="173">
        <v>1109000</v>
      </c>
      <c r="F188" s="163">
        <v>1369000</v>
      </c>
      <c r="G188" s="163"/>
      <c r="H188" s="163"/>
      <c r="I188" s="53">
        <f>F188</f>
        <v>1369000</v>
      </c>
      <c r="J188" s="164"/>
      <c r="K188" s="215">
        <f t="shared" si="48"/>
        <v>1.2344454463480614</v>
      </c>
      <c r="L188"/>
      <c r="M188"/>
      <c r="N188"/>
      <c r="O188"/>
    </row>
    <row r="189" spans="1:15" s="5" customFormat="1" ht="18" customHeight="1">
      <c r="A189" s="216"/>
      <c r="B189" s="147">
        <v>85219</v>
      </c>
      <c r="C189" s="134" t="s">
        <v>53</v>
      </c>
      <c r="D189" s="133"/>
      <c r="E189" s="156">
        <f>SUM(E190:E191)</f>
        <v>752000</v>
      </c>
      <c r="F189" s="156">
        <f>SUM(F190:F191)</f>
        <v>695000</v>
      </c>
      <c r="G189" s="156">
        <f>SUM(G190:G191)</f>
        <v>20000</v>
      </c>
      <c r="H189" s="156"/>
      <c r="I189" s="156">
        <f>SUM(I190:I191)</f>
        <v>675000</v>
      </c>
      <c r="J189" s="156">
        <f>SUM(J190:J191)</f>
        <v>0</v>
      </c>
      <c r="K189" s="215">
        <f t="shared" si="48"/>
        <v>0.9242021276595744</v>
      </c>
      <c r="L189"/>
      <c r="M189"/>
      <c r="N189"/>
      <c r="O189"/>
    </row>
    <row r="190" spans="1:15" s="4" customFormat="1" ht="15">
      <c r="A190" s="217"/>
      <c r="B190" s="19"/>
      <c r="C190" s="11" t="s">
        <v>4</v>
      </c>
      <c r="D190" s="36" t="s">
        <v>119</v>
      </c>
      <c r="E190" s="173">
        <v>20000</v>
      </c>
      <c r="F190" s="163">
        <v>20000</v>
      </c>
      <c r="G190" s="165">
        <f>F190</f>
        <v>20000</v>
      </c>
      <c r="H190" s="166"/>
      <c r="I190" s="164"/>
      <c r="J190" s="164"/>
      <c r="K190" s="215">
        <f t="shared" si="48"/>
        <v>1</v>
      </c>
      <c r="L190"/>
      <c r="M190"/>
      <c r="N190"/>
      <c r="O190"/>
    </row>
    <row r="191" spans="1:15" s="4" customFormat="1" ht="41.25" customHeight="1">
      <c r="A191" s="217"/>
      <c r="B191" s="19"/>
      <c r="C191" s="11" t="s">
        <v>90</v>
      </c>
      <c r="D191" s="36" t="s">
        <v>137</v>
      </c>
      <c r="E191" s="173">
        <v>732000</v>
      </c>
      <c r="F191" s="163">
        <v>675000</v>
      </c>
      <c r="G191" s="163"/>
      <c r="H191" s="163"/>
      <c r="I191" s="165">
        <f>F191</f>
        <v>675000</v>
      </c>
      <c r="J191" s="164"/>
      <c r="K191" s="215">
        <f t="shared" si="48"/>
        <v>0.9221311475409836</v>
      </c>
      <c r="L191"/>
      <c r="M191"/>
      <c r="N191"/>
      <c r="O191"/>
    </row>
    <row r="192" spans="1:15" s="4" customFormat="1" ht="17.25" customHeight="1">
      <c r="A192" s="217"/>
      <c r="B192" s="41">
        <v>85220</v>
      </c>
      <c r="C192" s="18" t="s">
        <v>258</v>
      </c>
      <c r="D192" s="42"/>
      <c r="E192" s="135">
        <f aca="true" t="shared" si="61" ref="E192:J192">SUM(E193)</f>
        <v>139219</v>
      </c>
      <c r="F192" s="135">
        <f t="shared" si="61"/>
        <v>0</v>
      </c>
      <c r="G192" s="135">
        <f t="shared" si="61"/>
        <v>0</v>
      </c>
      <c r="H192" s="135"/>
      <c r="I192" s="135">
        <f t="shared" si="61"/>
        <v>0</v>
      </c>
      <c r="J192" s="135">
        <f t="shared" si="61"/>
        <v>0</v>
      </c>
      <c r="K192" s="215">
        <f t="shared" si="48"/>
        <v>0</v>
      </c>
      <c r="L192"/>
      <c r="M192"/>
      <c r="N192"/>
      <c r="O192"/>
    </row>
    <row r="193" spans="1:15" s="4" customFormat="1" ht="41.25" customHeight="1">
      <c r="A193" s="217"/>
      <c r="B193" s="19"/>
      <c r="C193" s="11" t="s">
        <v>49</v>
      </c>
      <c r="D193" s="36" t="s">
        <v>136</v>
      </c>
      <c r="E193" s="173">
        <v>139219</v>
      </c>
      <c r="F193" s="164"/>
      <c r="G193" s="164"/>
      <c r="H193" s="164"/>
      <c r="I193" s="166">
        <f>F193</f>
        <v>0</v>
      </c>
      <c r="J193" s="164"/>
      <c r="K193" s="215">
        <f t="shared" si="48"/>
        <v>0</v>
      </c>
      <c r="L193"/>
      <c r="M193"/>
      <c r="N193"/>
      <c r="O193"/>
    </row>
    <row r="194" spans="1:15" s="5" customFormat="1" ht="21" customHeight="1">
      <c r="A194" s="216"/>
      <c r="B194" s="147">
        <v>85226</v>
      </c>
      <c r="C194" s="134" t="s">
        <v>54</v>
      </c>
      <c r="D194" s="133"/>
      <c r="E194" s="156">
        <f aca="true" t="shared" si="62" ref="E194:J194">SUM(E195:E199)</f>
        <v>16636</v>
      </c>
      <c r="F194" s="156">
        <f t="shared" si="62"/>
        <v>10700</v>
      </c>
      <c r="G194" s="156">
        <f t="shared" si="62"/>
        <v>10700</v>
      </c>
      <c r="H194" s="156"/>
      <c r="I194" s="156">
        <f t="shared" si="62"/>
        <v>0</v>
      </c>
      <c r="J194" s="156">
        <f t="shared" si="62"/>
        <v>0</v>
      </c>
      <c r="K194" s="215">
        <f t="shared" si="48"/>
        <v>0.643183457561914</v>
      </c>
      <c r="L194"/>
      <c r="M194"/>
      <c r="N194"/>
      <c r="O194"/>
    </row>
    <row r="195" spans="1:15" s="8" customFormat="1" ht="15">
      <c r="A195" s="223"/>
      <c r="B195" s="39"/>
      <c r="C195" s="136" t="s">
        <v>48</v>
      </c>
      <c r="D195" s="40" t="s">
        <v>138</v>
      </c>
      <c r="E195" s="173">
        <v>3600</v>
      </c>
      <c r="F195" s="163">
        <v>3000</v>
      </c>
      <c r="G195" s="53">
        <f>F195</f>
        <v>3000</v>
      </c>
      <c r="H195" s="152"/>
      <c r="I195" s="164"/>
      <c r="J195" s="164"/>
      <c r="K195" s="215">
        <f t="shared" si="48"/>
        <v>0.8333333333333334</v>
      </c>
      <c r="L195"/>
      <c r="M195"/>
      <c r="N195"/>
      <c r="O195"/>
    </row>
    <row r="196" spans="1:15" s="4" customFormat="1" ht="15">
      <c r="A196" s="217"/>
      <c r="B196" s="19"/>
      <c r="C196" s="11" t="s">
        <v>4</v>
      </c>
      <c r="D196" s="36" t="s">
        <v>119</v>
      </c>
      <c r="E196" s="173">
        <v>100</v>
      </c>
      <c r="F196" s="163">
        <v>50</v>
      </c>
      <c r="G196" s="53">
        <f>F196</f>
        <v>50</v>
      </c>
      <c r="H196" s="152"/>
      <c r="I196" s="164"/>
      <c r="J196" s="164"/>
      <c r="K196" s="215">
        <f t="shared" si="48"/>
        <v>0.5</v>
      </c>
      <c r="L196"/>
      <c r="M196"/>
      <c r="N196"/>
      <c r="O196"/>
    </row>
    <row r="197" spans="1:15" s="4" customFormat="1" ht="76.5">
      <c r="A197" s="217"/>
      <c r="B197" s="19"/>
      <c r="C197" s="11" t="s">
        <v>98</v>
      </c>
      <c r="D197" s="28" t="s">
        <v>110</v>
      </c>
      <c r="E197" s="173">
        <v>7000</v>
      </c>
      <c r="F197" s="163">
        <v>7650</v>
      </c>
      <c r="G197" s="53">
        <f>F197</f>
        <v>7650</v>
      </c>
      <c r="H197" s="152"/>
      <c r="I197" s="164"/>
      <c r="J197" s="164"/>
      <c r="K197" s="215">
        <f t="shared" si="48"/>
        <v>1.0928571428571427</v>
      </c>
      <c r="L197"/>
      <c r="M197"/>
      <c r="N197"/>
      <c r="O197"/>
    </row>
    <row r="198" spans="1:15" s="4" customFormat="1" ht="38.25">
      <c r="A198" s="217"/>
      <c r="B198" s="19"/>
      <c r="C198" s="11" t="s">
        <v>49</v>
      </c>
      <c r="D198" s="36" t="s">
        <v>136</v>
      </c>
      <c r="E198" s="173">
        <v>3000</v>
      </c>
      <c r="F198" s="164"/>
      <c r="G198" s="152"/>
      <c r="H198" s="152"/>
      <c r="I198" s="164">
        <f>F198</f>
        <v>0</v>
      </c>
      <c r="J198" s="164"/>
      <c r="K198" s="215">
        <f t="shared" si="48"/>
        <v>0</v>
      </c>
      <c r="L198"/>
      <c r="M198"/>
      <c r="N198"/>
      <c r="O198"/>
    </row>
    <row r="199" spans="1:15" s="4" customFormat="1" ht="63.75">
      <c r="A199" s="217"/>
      <c r="B199" s="19"/>
      <c r="C199" s="11" t="s">
        <v>93</v>
      </c>
      <c r="D199" s="36" t="s">
        <v>139</v>
      </c>
      <c r="E199" s="173">
        <v>2936</v>
      </c>
      <c r="F199" s="164"/>
      <c r="G199" s="164"/>
      <c r="H199" s="164"/>
      <c r="I199" s="152">
        <f>F199</f>
        <v>0</v>
      </c>
      <c r="J199" s="164"/>
      <c r="K199" s="215">
        <f t="shared" si="48"/>
        <v>0</v>
      </c>
      <c r="L199"/>
      <c r="M199"/>
      <c r="N199"/>
      <c r="O199"/>
    </row>
    <row r="200" spans="1:15" s="5" customFormat="1" ht="30.75" customHeight="1">
      <c r="A200" s="216"/>
      <c r="B200" s="147">
        <v>85228</v>
      </c>
      <c r="C200" s="134" t="s">
        <v>74</v>
      </c>
      <c r="D200" s="133"/>
      <c r="E200" s="156">
        <f aca="true" t="shared" si="63" ref="E200:J200">SUM(E201:E202)</f>
        <v>189000</v>
      </c>
      <c r="F200" s="156">
        <f t="shared" si="63"/>
        <v>191000</v>
      </c>
      <c r="G200" s="156">
        <f t="shared" si="63"/>
        <v>72000</v>
      </c>
      <c r="H200" s="156"/>
      <c r="I200" s="156">
        <f t="shared" si="63"/>
        <v>119000</v>
      </c>
      <c r="J200" s="156">
        <f t="shared" si="63"/>
        <v>0</v>
      </c>
      <c r="K200" s="215">
        <f t="shared" si="48"/>
        <v>1.0105820105820107</v>
      </c>
      <c r="L200"/>
      <c r="M200"/>
      <c r="N200"/>
      <c r="O200"/>
    </row>
    <row r="201" spans="1:15" s="5" customFormat="1" ht="19.5" customHeight="1">
      <c r="A201" s="216"/>
      <c r="B201" s="148"/>
      <c r="C201" s="191" t="s">
        <v>48</v>
      </c>
      <c r="D201" s="150" t="s">
        <v>138</v>
      </c>
      <c r="E201" s="160">
        <v>70000</v>
      </c>
      <c r="F201" s="154">
        <v>72000</v>
      </c>
      <c r="G201" s="53">
        <f>F201</f>
        <v>72000</v>
      </c>
      <c r="H201" s="152"/>
      <c r="I201" s="151"/>
      <c r="J201" s="151"/>
      <c r="K201" s="215">
        <f t="shared" si="48"/>
        <v>1.0285714285714285</v>
      </c>
      <c r="L201"/>
      <c r="M201"/>
      <c r="N201"/>
      <c r="O201"/>
    </row>
    <row r="202" spans="1:15" s="8" customFormat="1" ht="63.75">
      <c r="A202" s="223"/>
      <c r="B202" s="39"/>
      <c r="C202" s="10" t="s">
        <v>82</v>
      </c>
      <c r="D202" s="40" t="s">
        <v>117</v>
      </c>
      <c r="E202" s="173">
        <v>119000</v>
      </c>
      <c r="F202" s="163">
        <v>119000</v>
      </c>
      <c r="G202" s="163"/>
      <c r="H202" s="163"/>
      <c r="I202" s="53">
        <f>F202</f>
        <v>119000</v>
      </c>
      <c r="J202" s="164"/>
      <c r="K202" s="215">
        <f t="shared" si="48"/>
        <v>1</v>
      </c>
      <c r="L202"/>
      <c r="M202"/>
      <c r="N202"/>
      <c r="O202"/>
    </row>
    <row r="203" spans="1:15" s="8" customFormat="1" ht="23.25" customHeight="1">
      <c r="A203" s="223"/>
      <c r="B203" s="147">
        <v>85231</v>
      </c>
      <c r="C203" s="134" t="s">
        <v>68</v>
      </c>
      <c r="D203" s="192"/>
      <c r="E203" s="135">
        <f aca="true" t="shared" si="64" ref="E203:J203">SUM(E204)</f>
        <v>95000</v>
      </c>
      <c r="F203" s="135">
        <f t="shared" si="64"/>
        <v>41000</v>
      </c>
      <c r="G203" s="135">
        <f t="shared" si="64"/>
        <v>0</v>
      </c>
      <c r="H203" s="135"/>
      <c r="I203" s="135">
        <f t="shared" si="64"/>
        <v>41000</v>
      </c>
      <c r="J203" s="135">
        <f t="shared" si="64"/>
        <v>0</v>
      </c>
      <c r="K203" s="215">
        <f aca="true" t="shared" si="65" ref="K203:K256">F203/E203</f>
        <v>0.43157894736842106</v>
      </c>
      <c r="L203"/>
      <c r="M203"/>
      <c r="N203"/>
      <c r="O203"/>
    </row>
    <row r="204" spans="1:15" s="4" customFormat="1" ht="71.25" customHeight="1">
      <c r="A204" s="217"/>
      <c r="B204" s="19"/>
      <c r="C204" s="10" t="s">
        <v>76</v>
      </c>
      <c r="D204" s="36" t="s">
        <v>113</v>
      </c>
      <c r="E204" s="173">
        <v>95000</v>
      </c>
      <c r="F204" s="163">
        <v>41000</v>
      </c>
      <c r="G204" s="163"/>
      <c r="H204" s="163"/>
      <c r="I204" s="53">
        <f>F204</f>
        <v>41000</v>
      </c>
      <c r="J204" s="164"/>
      <c r="K204" s="215">
        <f t="shared" si="65"/>
        <v>0.43157894736842106</v>
      </c>
      <c r="L204"/>
      <c r="M204"/>
      <c r="N204"/>
      <c r="O204"/>
    </row>
    <row r="205" spans="1:15" s="5" customFormat="1" ht="21.75" customHeight="1">
      <c r="A205" s="216"/>
      <c r="B205" s="147">
        <v>85295</v>
      </c>
      <c r="C205" s="134" t="s">
        <v>5</v>
      </c>
      <c r="D205" s="133"/>
      <c r="E205" s="156">
        <f aca="true" t="shared" si="66" ref="E205:J205">SUM(E206:E207)</f>
        <v>725999</v>
      </c>
      <c r="F205" s="156">
        <f t="shared" si="66"/>
        <v>404000</v>
      </c>
      <c r="G205" s="156">
        <f t="shared" si="66"/>
        <v>0</v>
      </c>
      <c r="H205" s="156"/>
      <c r="I205" s="156">
        <f t="shared" si="66"/>
        <v>404000</v>
      </c>
      <c r="J205" s="156">
        <f t="shared" si="66"/>
        <v>0</v>
      </c>
      <c r="K205" s="215">
        <f t="shared" si="65"/>
        <v>0.5564745956950354</v>
      </c>
      <c r="L205"/>
      <c r="M205"/>
      <c r="N205"/>
      <c r="O205"/>
    </row>
    <row r="206" spans="1:15" s="4" customFormat="1" ht="42" customHeight="1">
      <c r="A206" s="217"/>
      <c r="B206" s="19"/>
      <c r="C206" s="11" t="s">
        <v>90</v>
      </c>
      <c r="D206" s="36" t="s">
        <v>137</v>
      </c>
      <c r="E206" s="173">
        <v>722111</v>
      </c>
      <c r="F206" s="163">
        <v>404000</v>
      </c>
      <c r="G206" s="163"/>
      <c r="H206" s="163"/>
      <c r="I206" s="53">
        <f>F206</f>
        <v>404000</v>
      </c>
      <c r="J206" s="164"/>
      <c r="K206" s="215">
        <f t="shared" si="65"/>
        <v>0.5594707738837935</v>
      </c>
      <c r="L206"/>
      <c r="M206"/>
      <c r="N206"/>
      <c r="O206"/>
    </row>
    <row r="207" spans="1:15" s="4" customFormat="1" ht="70.5" customHeight="1">
      <c r="A207" s="217"/>
      <c r="B207" s="19"/>
      <c r="C207" s="11" t="s">
        <v>93</v>
      </c>
      <c r="D207" s="36" t="s">
        <v>139</v>
      </c>
      <c r="E207" s="173">
        <v>3888</v>
      </c>
      <c r="F207" s="164"/>
      <c r="G207" s="164"/>
      <c r="H207" s="164"/>
      <c r="I207" s="152">
        <f>F207</f>
        <v>0</v>
      </c>
      <c r="J207" s="164"/>
      <c r="K207" s="215">
        <f t="shared" si="65"/>
        <v>0</v>
      </c>
      <c r="L207"/>
      <c r="M207"/>
      <c r="N207"/>
      <c r="O207"/>
    </row>
    <row r="208" spans="1:15" s="4" customFormat="1" ht="31.5" customHeight="1">
      <c r="A208" s="224">
        <v>853</v>
      </c>
      <c r="B208" s="194"/>
      <c r="C208" s="195" t="s">
        <v>104</v>
      </c>
      <c r="D208" s="196"/>
      <c r="E208" s="155">
        <f aca="true" t="shared" si="67" ref="E208:J208">SUM(E209)</f>
        <v>140000</v>
      </c>
      <c r="F208" s="155">
        <f t="shared" si="67"/>
        <v>140000</v>
      </c>
      <c r="G208" s="155">
        <f t="shared" si="67"/>
        <v>0</v>
      </c>
      <c r="H208" s="155">
        <f t="shared" si="67"/>
        <v>0</v>
      </c>
      <c r="I208" s="155">
        <f t="shared" si="67"/>
        <v>140000</v>
      </c>
      <c r="J208" s="155">
        <f t="shared" si="67"/>
        <v>0</v>
      </c>
      <c r="K208" s="215">
        <f t="shared" si="65"/>
        <v>1</v>
      </c>
      <c r="L208"/>
      <c r="M208"/>
      <c r="N208"/>
      <c r="O208"/>
    </row>
    <row r="209" spans="1:15" s="4" customFormat="1" ht="33" customHeight="1">
      <c r="A209" s="217"/>
      <c r="B209" s="41">
        <v>85321</v>
      </c>
      <c r="C209" s="134" t="s">
        <v>204</v>
      </c>
      <c r="D209" s="42"/>
      <c r="E209" s="135">
        <f aca="true" t="shared" si="68" ref="E209:J209">SUM(E210)</f>
        <v>140000</v>
      </c>
      <c r="F209" s="135">
        <f t="shared" si="68"/>
        <v>140000</v>
      </c>
      <c r="G209" s="135">
        <f t="shared" si="68"/>
        <v>0</v>
      </c>
      <c r="H209" s="135"/>
      <c r="I209" s="135">
        <f t="shared" si="68"/>
        <v>140000</v>
      </c>
      <c r="J209" s="135">
        <f t="shared" si="68"/>
        <v>0</v>
      </c>
      <c r="K209" s="215">
        <f t="shared" si="65"/>
        <v>1</v>
      </c>
      <c r="L209"/>
      <c r="M209"/>
      <c r="N209"/>
      <c r="O209"/>
    </row>
    <row r="210" spans="1:15" s="4" customFormat="1" ht="66.75" customHeight="1">
      <c r="A210" s="217"/>
      <c r="B210" s="19"/>
      <c r="C210" s="10" t="s">
        <v>76</v>
      </c>
      <c r="D210" s="36" t="s">
        <v>113</v>
      </c>
      <c r="E210" s="46">
        <v>140000</v>
      </c>
      <c r="F210" s="163">
        <v>140000</v>
      </c>
      <c r="G210" s="163">
        <v>0</v>
      </c>
      <c r="H210" s="163"/>
      <c r="I210" s="53">
        <f>F210</f>
        <v>140000</v>
      </c>
      <c r="J210" s="164"/>
      <c r="K210" s="215">
        <f t="shared" si="65"/>
        <v>1</v>
      </c>
      <c r="L210"/>
      <c r="M210"/>
      <c r="N210"/>
      <c r="O210"/>
    </row>
    <row r="211" spans="1:15" s="7" customFormat="1" ht="32.25" customHeight="1">
      <c r="A211" s="218">
        <v>854</v>
      </c>
      <c r="B211" s="130"/>
      <c r="C211" s="131" t="s">
        <v>55</v>
      </c>
      <c r="D211" s="129"/>
      <c r="E211" s="157">
        <f aca="true" t="shared" si="69" ref="E211:J211">SUM(E212+E214+E217)</f>
        <v>916650</v>
      </c>
      <c r="F211" s="157">
        <f t="shared" si="69"/>
        <v>231178</v>
      </c>
      <c r="G211" s="157">
        <f t="shared" si="69"/>
        <v>18778</v>
      </c>
      <c r="H211" s="157">
        <f t="shared" si="69"/>
        <v>0</v>
      </c>
      <c r="I211" s="157">
        <f t="shared" si="69"/>
        <v>67862</v>
      </c>
      <c r="J211" s="157">
        <f t="shared" si="69"/>
        <v>144538</v>
      </c>
      <c r="K211" s="215">
        <f t="shared" si="65"/>
        <v>0.25219876725031365</v>
      </c>
      <c r="L211"/>
      <c r="M211"/>
      <c r="N211"/>
      <c r="O211"/>
    </row>
    <row r="212" spans="1:15" s="7" customFormat="1" ht="32.25" customHeight="1">
      <c r="A212" s="219"/>
      <c r="B212" s="140">
        <v>85406</v>
      </c>
      <c r="C212" s="141" t="s">
        <v>274</v>
      </c>
      <c r="D212" s="197"/>
      <c r="E212" s="135">
        <f aca="true" t="shared" si="70" ref="E212:J212">SUM(E213)</f>
        <v>0</v>
      </c>
      <c r="F212" s="135">
        <f t="shared" si="70"/>
        <v>150</v>
      </c>
      <c r="G212" s="135">
        <f t="shared" si="70"/>
        <v>150</v>
      </c>
      <c r="H212" s="135">
        <f t="shared" si="70"/>
        <v>0</v>
      </c>
      <c r="I212" s="135">
        <f t="shared" si="70"/>
        <v>0</v>
      </c>
      <c r="J212" s="135">
        <f t="shared" si="70"/>
        <v>0</v>
      </c>
      <c r="K212" s="215"/>
      <c r="L212"/>
      <c r="M212"/>
      <c r="N212"/>
      <c r="O212"/>
    </row>
    <row r="213" spans="1:15" s="7" customFormat="1" ht="21" customHeight="1">
      <c r="A213" s="219"/>
      <c r="B213" s="139"/>
      <c r="C213" s="11" t="s">
        <v>4</v>
      </c>
      <c r="D213" s="174" t="s">
        <v>119</v>
      </c>
      <c r="E213" s="198"/>
      <c r="F213" s="199">
        <v>150</v>
      </c>
      <c r="G213" s="199">
        <f>F213</f>
        <v>150</v>
      </c>
      <c r="H213" s="198"/>
      <c r="I213" s="198"/>
      <c r="J213" s="198"/>
      <c r="K213" s="215"/>
      <c r="L213"/>
      <c r="M213"/>
      <c r="N213"/>
      <c r="O213"/>
    </row>
    <row r="214" spans="1:15" s="5" customFormat="1" ht="18" customHeight="1">
      <c r="A214" s="216"/>
      <c r="B214" s="147">
        <v>85410</v>
      </c>
      <c r="C214" s="134" t="s">
        <v>56</v>
      </c>
      <c r="D214" s="133"/>
      <c r="E214" s="156">
        <f aca="true" t="shared" si="71" ref="E214:J214">SUM(E215:E216)</f>
        <v>18390</v>
      </c>
      <c r="F214" s="156">
        <f>SUM(F215:F216)</f>
        <v>18628</v>
      </c>
      <c r="G214" s="156">
        <f t="shared" si="71"/>
        <v>18628</v>
      </c>
      <c r="H214" s="156"/>
      <c r="I214" s="156">
        <f t="shared" si="71"/>
        <v>0</v>
      </c>
      <c r="J214" s="156">
        <f t="shared" si="71"/>
        <v>0</v>
      </c>
      <c r="K214" s="215">
        <f t="shared" si="65"/>
        <v>1.012941816204459</v>
      </c>
      <c r="L214"/>
      <c r="M214"/>
      <c r="N214"/>
      <c r="O214"/>
    </row>
    <row r="215" spans="1:15" s="4" customFormat="1" ht="91.5" customHeight="1">
      <c r="A215" s="217"/>
      <c r="B215" s="19"/>
      <c r="C215" s="11" t="s">
        <v>98</v>
      </c>
      <c r="D215" s="174" t="s">
        <v>110</v>
      </c>
      <c r="E215" s="46">
        <v>16390</v>
      </c>
      <c r="F215" s="169">
        <v>17928</v>
      </c>
      <c r="G215" s="53">
        <f>F215</f>
        <v>17928</v>
      </c>
      <c r="H215" s="53"/>
      <c r="I215" s="164"/>
      <c r="J215" s="164"/>
      <c r="K215" s="215">
        <f t="shared" si="65"/>
        <v>1.093837705918243</v>
      </c>
      <c r="L215"/>
      <c r="M215"/>
      <c r="N215"/>
      <c r="O215"/>
    </row>
    <row r="216" spans="1:15" s="4" customFormat="1" ht="18" customHeight="1">
      <c r="A216" s="217"/>
      <c r="B216" s="19"/>
      <c r="C216" s="11" t="s">
        <v>4</v>
      </c>
      <c r="D216" s="174" t="s">
        <v>119</v>
      </c>
      <c r="E216" s="46">
        <v>2000</v>
      </c>
      <c r="F216" s="169">
        <v>700</v>
      </c>
      <c r="G216" s="53">
        <f>F216</f>
        <v>700</v>
      </c>
      <c r="H216" s="152"/>
      <c r="I216" s="164"/>
      <c r="J216" s="164"/>
      <c r="K216" s="215">
        <f t="shared" si="65"/>
        <v>0.35</v>
      </c>
      <c r="L216"/>
      <c r="M216"/>
      <c r="N216"/>
      <c r="O216"/>
    </row>
    <row r="217" spans="1:15" s="5" customFormat="1" ht="21" customHeight="1">
      <c r="A217" s="216"/>
      <c r="B217" s="147">
        <v>85415</v>
      </c>
      <c r="C217" s="134" t="s">
        <v>57</v>
      </c>
      <c r="D217" s="133"/>
      <c r="E217" s="156">
        <f aca="true" t="shared" si="72" ref="E217:J217">SUM(E218:E221)</f>
        <v>898260</v>
      </c>
      <c r="F217" s="156">
        <f t="shared" si="72"/>
        <v>212400</v>
      </c>
      <c r="G217" s="156">
        <f t="shared" si="72"/>
        <v>0</v>
      </c>
      <c r="H217" s="156"/>
      <c r="I217" s="156">
        <f t="shared" si="72"/>
        <v>67862</v>
      </c>
      <c r="J217" s="156">
        <f t="shared" si="72"/>
        <v>144538</v>
      </c>
      <c r="K217" s="215">
        <f t="shared" si="65"/>
        <v>0.23645715049094918</v>
      </c>
      <c r="L217"/>
      <c r="M217"/>
      <c r="N217"/>
      <c r="O217"/>
    </row>
    <row r="218" spans="1:15" s="5" customFormat="1" ht="83.25" customHeight="1">
      <c r="A218" s="216"/>
      <c r="B218" s="148"/>
      <c r="C218" s="10" t="s">
        <v>243</v>
      </c>
      <c r="D218" s="36" t="s">
        <v>236</v>
      </c>
      <c r="E218" s="160">
        <v>228738</v>
      </c>
      <c r="F218" s="154">
        <v>144538</v>
      </c>
      <c r="G218" s="154"/>
      <c r="H218" s="154"/>
      <c r="I218" s="154"/>
      <c r="J218" s="154">
        <f>F218</f>
        <v>144538</v>
      </c>
      <c r="K218" s="215">
        <f t="shared" si="65"/>
        <v>0.6318932577883867</v>
      </c>
      <c r="L218"/>
      <c r="M218"/>
      <c r="N218"/>
      <c r="O218"/>
    </row>
    <row r="219" spans="1:15" s="5" customFormat="1" ht="76.5" customHeight="1">
      <c r="A219" s="216"/>
      <c r="B219" s="148"/>
      <c r="C219" s="10" t="s">
        <v>243</v>
      </c>
      <c r="D219" s="36" t="s">
        <v>235</v>
      </c>
      <c r="E219" s="160">
        <v>98031</v>
      </c>
      <c r="F219" s="154">
        <v>67862</v>
      </c>
      <c r="G219" s="154"/>
      <c r="H219" s="154"/>
      <c r="I219" s="154">
        <f>F219</f>
        <v>67862</v>
      </c>
      <c r="J219" s="154"/>
      <c r="K219" s="215">
        <f t="shared" si="65"/>
        <v>0.692250410584407</v>
      </c>
      <c r="L219"/>
      <c r="M219"/>
      <c r="N219"/>
      <c r="O219"/>
    </row>
    <row r="220" spans="1:15" s="5" customFormat="1" ht="47.25" customHeight="1">
      <c r="A220" s="216"/>
      <c r="B220" s="148"/>
      <c r="C220" s="11" t="s">
        <v>49</v>
      </c>
      <c r="D220" s="36" t="s">
        <v>136</v>
      </c>
      <c r="E220" s="160">
        <v>74208</v>
      </c>
      <c r="F220" s="151"/>
      <c r="G220" s="151"/>
      <c r="H220" s="151"/>
      <c r="I220" s="151">
        <f>F220</f>
        <v>0</v>
      </c>
      <c r="J220" s="151"/>
      <c r="K220" s="215">
        <f t="shared" si="65"/>
        <v>0</v>
      </c>
      <c r="L220"/>
      <c r="M220"/>
      <c r="N220"/>
      <c r="O220"/>
    </row>
    <row r="221" spans="1:15" s="4" customFormat="1" ht="42" customHeight="1">
      <c r="A221" s="217"/>
      <c r="B221" s="19"/>
      <c r="C221" s="11" t="s">
        <v>90</v>
      </c>
      <c r="D221" s="36" t="s">
        <v>137</v>
      </c>
      <c r="E221" s="175">
        <v>497283</v>
      </c>
      <c r="F221" s="164">
        <v>0</v>
      </c>
      <c r="G221" s="164">
        <v>0</v>
      </c>
      <c r="H221" s="164"/>
      <c r="I221" s="152">
        <f>F221</f>
        <v>0</v>
      </c>
      <c r="J221" s="164"/>
      <c r="K221" s="215">
        <f t="shared" si="65"/>
        <v>0</v>
      </c>
      <c r="L221"/>
      <c r="M221"/>
      <c r="N221"/>
      <c r="O221"/>
    </row>
    <row r="222" spans="1:15" s="7" customFormat="1" ht="33" customHeight="1">
      <c r="A222" s="218">
        <v>900</v>
      </c>
      <c r="B222" s="130"/>
      <c r="C222" s="131" t="s">
        <v>58</v>
      </c>
      <c r="D222" s="129"/>
      <c r="E222" s="157">
        <f>SUM(E223+E226+E230+E232+E228)</f>
        <v>17090728</v>
      </c>
      <c r="F222" s="157">
        <f>SUM(F223+F226+F230+F232+F228)</f>
        <v>435993</v>
      </c>
      <c r="G222" s="157">
        <f>SUM(G223+G226+G230+G232+G228)</f>
        <v>435993</v>
      </c>
      <c r="H222" s="157"/>
      <c r="I222" s="157">
        <f>SUM(I223+I226+I230+I232+I228)</f>
        <v>0</v>
      </c>
      <c r="J222" s="157">
        <f>SUM(J223+J226+J230+J232+J228)</f>
        <v>0</v>
      </c>
      <c r="K222" s="215">
        <f t="shared" si="65"/>
        <v>0.025510499026138618</v>
      </c>
      <c r="L222"/>
      <c r="M222"/>
      <c r="N222"/>
      <c r="O222"/>
    </row>
    <row r="223" spans="1:15" s="5" customFormat="1" ht="30" customHeight="1">
      <c r="A223" s="216"/>
      <c r="B223" s="147">
        <v>90001</v>
      </c>
      <c r="C223" s="134" t="s">
        <v>59</v>
      </c>
      <c r="D223" s="133"/>
      <c r="E223" s="156">
        <f>SUM(E224:E225)</f>
        <v>16660000</v>
      </c>
      <c r="F223" s="156">
        <f>SUM(F224:F225)</f>
        <v>0</v>
      </c>
      <c r="G223" s="156">
        <f>SUM(G224:G225)</f>
        <v>0</v>
      </c>
      <c r="H223" s="156"/>
      <c r="I223" s="156">
        <f>SUM(I224:I225)</f>
        <v>0</v>
      </c>
      <c r="J223" s="156">
        <f>SUM(J224:J225)</f>
        <v>0</v>
      </c>
      <c r="K223" s="215">
        <f t="shared" si="65"/>
        <v>0</v>
      </c>
      <c r="L223"/>
      <c r="M223"/>
      <c r="N223"/>
      <c r="O223"/>
    </row>
    <row r="224" spans="1:15" s="4" customFormat="1" ht="58.5" customHeight="1">
      <c r="A224" s="217"/>
      <c r="B224" s="19"/>
      <c r="C224" s="11" t="s">
        <v>240</v>
      </c>
      <c r="D224" s="36" t="s">
        <v>259</v>
      </c>
      <c r="E224" s="175">
        <v>4800000</v>
      </c>
      <c r="F224" s="164"/>
      <c r="G224" s="164"/>
      <c r="H224" s="164"/>
      <c r="I224" s="164"/>
      <c r="J224" s="152">
        <f>F224</f>
        <v>0</v>
      </c>
      <c r="K224" s="215">
        <f t="shared" si="65"/>
        <v>0</v>
      </c>
      <c r="L224"/>
      <c r="M224"/>
      <c r="N224"/>
      <c r="O224"/>
    </row>
    <row r="225" spans="1:15" s="4" customFormat="1" ht="56.25" customHeight="1">
      <c r="A225" s="217"/>
      <c r="B225" s="19"/>
      <c r="C225" s="11" t="s">
        <v>240</v>
      </c>
      <c r="D225" s="36" t="s">
        <v>187</v>
      </c>
      <c r="E225" s="175">
        <v>11860000</v>
      </c>
      <c r="F225" s="164"/>
      <c r="G225" s="164"/>
      <c r="H225" s="164"/>
      <c r="I225" s="164"/>
      <c r="J225" s="152">
        <f>F225</f>
        <v>0</v>
      </c>
      <c r="K225" s="215">
        <f t="shared" si="65"/>
        <v>0</v>
      </c>
      <c r="L225"/>
      <c r="M225"/>
      <c r="N225"/>
      <c r="O225"/>
    </row>
    <row r="226" spans="1:15" s="5" customFormat="1" ht="21" customHeight="1">
      <c r="A226" s="216"/>
      <c r="B226" s="147">
        <v>90002</v>
      </c>
      <c r="C226" s="134" t="s">
        <v>60</v>
      </c>
      <c r="D226" s="133"/>
      <c r="E226" s="156">
        <f aca="true" t="shared" si="73" ref="E226:J226">SUM(E227)</f>
        <v>344910</v>
      </c>
      <c r="F226" s="156">
        <f t="shared" si="73"/>
        <v>351463</v>
      </c>
      <c r="G226" s="156">
        <f t="shared" si="73"/>
        <v>351463</v>
      </c>
      <c r="H226" s="156"/>
      <c r="I226" s="156">
        <f t="shared" si="73"/>
        <v>0</v>
      </c>
      <c r="J226" s="156">
        <f t="shared" si="73"/>
        <v>0</v>
      </c>
      <c r="K226" s="215">
        <f t="shared" si="65"/>
        <v>1.018999159200951</v>
      </c>
      <c r="L226"/>
      <c r="M226"/>
      <c r="N226"/>
      <c r="O226"/>
    </row>
    <row r="227" spans="1:15" s="4" customFormat="1" ht="15">
      <c r="A227" s="217"/>
      <c r="B227" s="19"/>
      <c r="C227" s="11" t="s">
        <v>48</v>
      </c>
      <c r="D227" s="36" t="s">
        <v>138</v>
      </c>
      <c r="E227" s="175">
        <v>344910</v>
      </c>
      <c r="F227" s="163">
        <v>351463</v>
      </c>
      <c r="G227" s="53">
        <f>F227</f>
        <v>351463</v>
      </c>
      <c r="H227" s="152"/>
      <c r="I227" s="164"/>
      <c r="J227" s="164"/>
      <c r="K227" s="215">
        <f t="shared" si="65"/>
        <v>1.018999159200951</v>
      </c>
      <c r="L227"/>
      <c r="M227"/>
      <c r="N227"/>
      <c r="O227"/>
    </row>
    <row r="228" spans="1:15" s="4" customFormat="1" ht="15">
      <c r="A228" s="217"/>
      <c r="B228" s="41">
        <v>90003</v>
      </c>
      <c r="C228" s="18" t="s">
        <v>224</v>
      </c>
      <c r="D228" s="42"/>
      <c r="E228" s="156">
        <f aca="true" t="shared" si="74" ref="E228:J228">SUM(E229)</f>
        <v>2000</v>
      </c>
      <c r="F228" s="156">
        <f t="shared" si="74"/>
        <v>0</v>
      </c>
      <c r="G228" s="156">
        <f t="shared" si="74"/>
        <v>0</v>
      </c>
      <c r="H228" s="156"/>
      <c r="I228" s="156">
        <f t="shared" si="74"/>
        <v>0</v>
      </c>
      <c r="J228" s="156">
        <f t="shared" si="74"/>
        <v>0</v>
      </c>
      <c r="K228" s="215">
        <f t="shared" si="65"/>
        <v>0</v>
      </c>
      <c r="L228"/>
      <c r="M228"/>
      <c r="N228"/>
      <c r="O228"/>
    </row>
    <row r="229" spans="1:15" s="4" customFormat="1" ht="57" customHeight="1">
      <c r="A229" s="217"/>
      <c r="B229" s="19"/>
      <c r="C229" s="11" t="s">
        <v>225</v>
      </c>
      <c r="D229" s="36" t="s">
        <v>115</v>
      </c>
      <c r="E229" s="175">
        <v>2000</v>
      </c>
      <c r="F229" s="164"/>
      <c r="G229" s="166"/>
      <c r="H229" s="166"/>
      <c r="I229" s="152">
        <f>F229</f>
        <v>0</v>
      </c>
      <c r="J229" s="164"/>
      <c r="K229" s="215">
        <f t="shared" si="65"/>
        <v>0</v>
      </c>
      <c r="L229"/>
      <c r="M229"/>
      <c r="N229"/>
      <c r="O229"/>
    </row>
    <row r="230" spans="1:15" s="4" customFormat="1" ht="39.75" customHeight="1">
      <c r="A230" s="217"/>
      <c r="B230" s="200">
        <v>90020</v>
      </c>
      <c r="C230" s="18" t="s">
        <v>174</v>
      </c>
      <c r="D230" s="42"/>
      <c r="E230" s="135">
        <f aca="true" t="shared" si="75" ref="E230:J230">SUM(E231)</f>
        <v>4500</v>
      </c>
      <c r="F230" s="135">
        <f t="shared" si="75"/>
        <v>4500</v>
      </c>
      <c r="G230" s="135">
        <f t="shared" si="75"/>
        <v>4500</v>
      </c>
      <c r="H230" s="135"/>
      <c r="I230" s="135">
        <f t="shared" si="75"/>
        <v>0</v>
      </c>
      <c r="J230" s="135">
        <f t="shared" si="75"/>
        <v>0</v>
      </c>
      <c r="K230" s="215">
        <f t="shared" si="65"/>
        <v>1</v>
      </c>
      <c r="L230"/>
      <c r="M230"/>
      <c r="N230"/>
      <c r="O230"/>
    </row>
    <row r="231" spans="1:15" s="4" customFormat="1" ht="16.5" customHeight="1">
      <c r="A231" s="217"/>
      <c r="B231" s="19"/>
      <c r="C231" s="10" t="s">
        <v>176</v>
      </c>
      <c r="D231" s="36" t="s">
        <v>175</v>
      </c>
      <c r="E231" s="175">
        <v>4500</v>
      </c>
      <c r="F231" s="164">
        <v>4500</v>
      </c>
      <c r="G231" s="152">
        <f>F231</f>
        <v>4500</v>
      </c>
      <c r="H231" s="152"/>
      <c r="I231" s="164"/>
      <c r="J231" s="164"/>
      <c r="K231" s="215">
        <f t="shared" si="65"/>
        <v>1</v>
      </c>
      <c r="L231"/>
      <c r="M231"/>
      <c r="N231"/>
      <c r="O231"/>
    </row>
    <row r="232" spans="1:15" s="5" customFormat="1" ht="26.25" customHeight="1">
      <c r="A232" s="216"/>
      <c r="B232" s="147">
        <v>90095</v>
      </c>
      <c r="C232" s="134" t="s">
        <v>5</v>
      </c>
      <c r="D232" s="133"/>
      <c r="E232" s="156">
        <f aca="true" t="shared" si="76" ref="E232:J232">SUM(E233:E234)</f>
        <v>79318</v>
      </c>
      <c r="F232" s="156">
        <f t="shared" si="76"/>
        <v>80030</v>
      </c>
      <c r="G232" s="156">
        <f t="shared" si="76"/>
        <v>80030</v>
      </c>
      <c r="H232" s="156"/>
      <c r="I232" s="156">
        <f t="shared" si="76"/>
        <v>0</v>
      </c>
      <c r="J232" s="156">
        <f t="shared" si="76"/>
        <v>0</v>
      </c>
      <c r="K232" s="215">
        <f t="shared" si="65"/>
        <v>1.0089765248745557</v>
      </c>
      <c r="L232"/>
      <c r="M232"/>
      <c r="N232"/>
      <c r="O232"/>
    </row>
    <row r="233" spans="1:15" s="4" customFormat="1" ht="25.5" customHeight="1">
      <c r="A233" s="217"/>
      <c r="B233" s="19"/>
      <c r="C233" s="11" t="s">
        <v>61</v>
      </c>
      <c r="D233" s="36" t="s">
        <v>142</v>
      </c>
      <c r="E233" s="46">
        <v>41818</v>
      </c>
      <c r="F233" s="164">
        <v>41818</v>
      </c>
      <c r="G233" s="166">
        <f>F233</f>
        <v>41818</v>
      </c>
      <c r="H233" s="166"/>
      <c r="I233" s="164"/>
      <c r="J233" s="164"/>
      <c r="K233" s="215">
        <f t="shared" si="65"/>
        <v>1</v>
      </c>
      <c r="L233"/>
      <c r="M233"/>
      <c r="N233"/>
      <c r="O233"/>
    </row>
    <row r="234" spans="1:15" s="4" customFormat="1" ht="93" customHeight="1">
      <c r="A234" s="217"/>
      <c r="B234" s="19"/>
      <c r="C234" s="11" t="s">
        <v>98</v>
      </c>
      <c r="D234" s="36" t="s">
        <v>110</v>
      </c>
      <c r="E234" s="175">
        <v>37500</v>
      </c>
      <c r="F234" s="163">
        <v>38212</v>
      </c>
      <c r="G234" s="165">
        <f>F234</f>
        <v>38212</v>
      </c>
      <c r="H234" s="166"/>
      <c r="I234" s="164"/>
      <c r="J234" s="164"/>
      <c r="K234" s="215">
        <f t="shared" si="65"/>
        <v>1.0189866666666667</v>
      </c>
      <c r="L234"/>
      <c r="M234"/>
      <c r="N234"/>
      <c r="O234"/>
    </row>
    <row r="235" spans="1:15" s="7" customFormat="1" ht="29.25" customHeight="1">
      <c r="A235" s="218">
        <v>921</v>
      </c>
      <c r="B235" s="130"/>
      <c r="C235" s="131" t="s">
        <v>62</v>
      </c>
      <c r="D235" s="129"/>
      <c r="E235" s="157">
        <f aca="true" t="shared" si="77" ref="E235:J235">SUM(E236+E239+E241+E245+E248)</f>
        <v>5801325</v>
      </c>
      <c r="F235" s="157">
        <f t="shared" si="77"/>
        <v>768819</v>
      </c>
      <c r="G235" s="157">
        <f t="shared" si="77"/>
        <v>0</v>
      </c>
      <c r="H235" s="157"/>
      <c r="I235" s="157">
        <f t="shared" si="77"/>
        <v>32608</v>
      </c>
      <c r="J235" s="157">
        <f t="shared" si="77"/>
        <v>736211</v>
      </c>
      <c r="K235" s="215">
        <f t="shared" si="65"/>
        <v>0.13252472495507492</v>
      </c>
      <c r="L235"/>
      <c r="M235"/>
      <c r="N235"/>
      <c r="O235"/>
    </row>
    <row r="236" spans="1:15" s="5" customFormat="1" ht="21" customHeight="1">
      <c r="A236" s="216"/>
      <c r="B236" s="147">
        <v>92106</v>
      </c>
      <c r="C236" s="134" t="s">
        <v>75</v>
      </c>
      <c r="D236" s="133"/>
      <c r="E236" s="156">
        <f aca="true" t="shared" si="78" ref="E236:J236">SUM(E237:E238)</f>
        <v>380000</v>
      </c>
      <c r="F236" s="156">
        <f t="shared" si="78"/>
        <v>0</v>
      </c>
      <c r="G236" s="156">
        <f t="shared" si="78"/>
        <v>0</v>
      </c>
      <c r="H236" s="156"/>
      <c r="I236" s="156">
        <f t="shared" si="78"/>
        <v>0</v>
      </c>
      <c r="J236" s="156">
        <f t="shared" si="78"/>
        <v>0</v>
      </c>
      <c r="K236" s="215">
        <f t="shared" si="65"/>
        <v>0</v>
      </c>
      <c r="L236"/>
      <c r="M236"/>
      <c r="N236"/>
      <c r="O236"/>
    </row>
    <row r="237" spans="1:15" s="4" customFormat="1" ht="73.5" customHeight="1">
      <c r="A237" s="217"/>
      <c r="B237" s="19"/>
      <c r="C237" s="11" t="s">
        <v>228</v>
      </c>
      <c r="D237" s="36" t="s">
        <v>195</v>
      </c>
      <c r="E237" s="46">
        <v>370000</v>
      </c>
      <c r="F237" s="164"/>
      <c r="G237" s="164"/>
      <c r="H237" s="164"/>
      <c r="I237" s="152">
        <f>F237</f>
        <v>0</v>
      </c>
      <c r="J237" s="164"/>
      <c r="K237" s="215">
        <f t="shared" si="65"/>
        <v>0</v>
      </c>
      <c r="L237"/>
      <c r="M237"/>
      <c r="N237"/>
      <c r="O237"/>
    </row>
    <row r="238" spans="1:15" s="4" customFormat="1" ht="73.5" customHeight="1">
      <c r="A238" s="217"/>
      <c r="B238" s="19"/>
      <c r="C238" s="11" t="s">
        <v>260</v>
      </c>
      <c r="D238" s="36" t="s">
        <v>261</v>
      </c>
      <c r="E238" s="46">
        <v>10000</v>
      </c>
      <c r="F238" s="164"/>
      <c r="G238" s="164"/>
      <c r="H238" s="164"/>
      <c r="I238" s="152">
        <f>F238</f>
        <v>0</v>
      </c>
      <c r="J238" s="164"/>
      <c r="K238" s="215">
        <f t="shared" si="65"/>
        <v>0</v>
      </c>
      <c r="L238"/>
      <c r="M238"/>
      <c r="N238"/>
      <c r="O238"/>
    </row>
    <row r="239" spans="1:15" s="5" customFormat="1" ht="29.25" customHeight="1">
      <c r="A239" s="216"/>
      <c r="B239" s="147">
        <v>92108</v>
      </c>
      <c r="C239" s="134" t="s">
        <v>63</v>
      </c>
      <c r="D239" s="133"/>
      <c r="E239" s="156">
        <f aca="true" t="shared" si="79" ref="E239:J239">SUM(E240)</f>
        <v>412000</v>
      </c>
      <c r="F239" s="156">
        <f t="shared" si="79"/>
        <v>0</v>
      </c>
      <c r="G239" s="156">
        <f t="shared" si="79"/>
        <v>0</v>
      </c>
      <c r="H239" s="156"/>
      <c r="I239" s="156">
        <f t="shared" si="79"/>
        <v>0</v>
      </c>
      <c r="J239" s="156">
        <f t="shared" si="79"/>
        <v>0</v>
      </c>
      <c r="K239" s="215">
        <f t="shared" si="65"/>
        <v>0</v>
      </c>
      <c r="L239"/>
      <c r="M239"/>
      <c r="N239"/>
      <c r="O239"/>
    </row>
    <row r="240" spans="1:15" s="4" customFormat="1" ht="66.75" customHeight="1">
      <c r="A240" s="217"/>
      <c r="B240" s="19"/>
      <c r="C240" s="11" t="s">
        <v>228</v>
      </c>
      <c r="D240" s="36" t="s">
        <v>195</v>
      </c>
      <c r="E240" s="46">
        <v>412000</v>
      </c>
      <c r="F240" s="164"/>
      <c r="G240" s="164"/>
      <c r="H240" s="164"/>
      <c r="I240" s="152">
        <f>F240</f>
        <v>0</v>
      </c>
      <c r="J240" s="164"/>
      <c r="K240" s="215">
        <f t="shared" si="65"/>
        <v>0</v>
      </c>
      <c r="L240"/>
      <c r="M240"/>
      <c r="N240"/>
      <c r="O240"/>
    </row>
    <row r="241" spans="1:15" s="5" customFormat="1" ht="16.5" customHeight="1">
      <c r="A241" s="216"/>
      <c r="B241" s="147">
        <v>92116</v>
      </c>
      <c r="C241" s="134" t="s">
        <v>64</v>
      </c>
      <c r="D241" s="133"/>
      <c r="E241" s="156">
        <f aca="true" t="shared" si="80" ref="E241:J241">SUM(E242:E244)</f>
        <v>182000</v>
      </c>
      <c r="F241" s="156">
        <f t="shared" si="80"/>
        <v>32608</v>
      </c>
      <c r="G241" s="156">
        <f t="shared" si="80"/>
        <v>0</v>
      </c>
      <c r="H241" s="156"/>
      <c r="I241" s="156">
        <f t="shared" si="80"/>
        <v>32608</v>
      </c>
      <c r="J241" s="156">
        <f t="shared" si="80"/>
        <v>0</v>
      </c>
      <c r="K241" s="215">
        <f t="shared" si="65"/>
        <v>0.17916483516483517</v>
      </c>
      <c r="L241"/>
      <c r="M241"/>
      <c r="N241"/>
      <c r="O241"/>
    </row>
    <row r="242" spans="1:15" s="4" customFormat="1" ht="66" customHeight="1">
      <c r="A242" s="217"/>
      <c r="B242" s="19"/>
      <c r="C242" s="11" t="s">
        <v>228</v>
      </c>
      <c r="D242" s="36" t="s">
        <v>195</v>
      </c>
      <c r="E242" s="46">
        <v>133000</v>
      </c>
      <c r="F242" s="164"/>
      <c r="G242" s="164"/>
      <c r="H242" s="164"/>
      <c r="I242" s="152">
        <f>F242</f>
        <v>0</v>
      </c>
      <c r="J242" s="164"/>
      <c r="K242" s="215">
        <f t="shared" si="65"/>
        <v>0</v>
      </c>
      <c r="L242"/>
      <c r="M242"/>
      <c r="N242"/>
      <c r="O242"/>
    </row>
    <row r="243" spans="1:15" s="4" customFormat="1" ht="56.25" customHeight="1">
      <c r="A243" s="217"/>
      <c r="B243" s="19"/>
      <c r="C243" s="11" t="s">
        <v>91</v>
      </c>
      <c r="D243" s="36" t="s">
        <v>139</v>
      </c>
      <c r="E243" s="175">
        <v>32000</v>
      </c>
      <c r="F243" s="163">
        <v>32608</v>
      </c>
      <c r="G243" s="163"/>
      <c r="H243" s="163"/>
      <c r="I243" s="53">
        <f>F243</f>
        <v>32608</v>
      </c>
      <c r="J243" s="164"/>
      <c r="K243" s="215">
        <f t="shared" si="65"/>
        <v>1.019</v>
      </c>
      <c r="L243"/>
      <c r="M243"/>
      <c r="N243"/>
      <c r="O243"/>
    </row>
    <row r="244" spans="1:15" s="4" customFormat="1" ht="71.25" customHeight="1">
      <c r="A244" s="217"/>
      <c r="B244" s="19"/>
      <c r="C244" s="11" t="s">
        <v>260</v>
      </c>
      <c r="D244" s="36" t="s">
        <v>261</v>
      </c>
      <c r="E244" s="175">
        <v>17000</v>
      </c>
      <c r="F244" s="164"/>
      <c r="G244" s="164"/>
      <c r="H244" s="164"/>
      <c r="I244" s="152">
        <f>F244</f>
        <v>0</v>
      </c>
      <c r="J244" s="164"/>
      <c r="K244" s="215">
        <f t="shared" si="65"/>
        <v>0</v>
      </c>
      <c r="L244"/>
      <c r="M244"/>
      <c r="N244"/>
      <c r="O244"/>
    </row>
    <row r="245" spans="1:15" s="5" customFormat="1" ht="16.5" customHeight="1">
      <c r="A245" s="216"/>
      <c r="B245" s="147">
        <v>92118</v>
      </c>
      <c r="C245" s="134" t="s">
        <v>65</v>
      </c>
      <c r="D245" s="133"/>
      <c r="E245" s="156">
        <f aca="true" t="shared" si="81" ref="E245:J245">SUM(E246:E247)</f>
        <v>120000</v>
      </c>
      <c r="F245" s="156">
        <f t="shared" si="81"/>
        <v>0</v>
      </c>
      <c r="G245" s="156">
        <f t="shared" si="81"/>
        <v>0</v>
      </c>
      <c r="H245" s="156"/>
      <c r="I245" s="156">
        <f t="shared" si="81"/>
        <v>0</v>
      </c>
      <c r="J245" s="156">
        <f t="shared" si="81"/>
        <v>0</v>
      </c>
      <c r="K245" s="215">
        <f t="shared" si="65"/>
        <v>0</v>
      </c>
      <c r="L245"/>
      <c r="M245"/>
      <c r="N245"/>
      <c r="O245"/>
    </row>
    <row r="246" spans="1:15" s="4" customFormat="1" ht="69" customHeight="1">
      <c r="A246" s="217"/>
      <c r="B246" s="19"/>
      <c r="C246" s="11" t="s">
        <v>228</v>
      </c>
      <c r="D246" s="36" t="s">
        <v>195</v>
      </c>
      <c r="E246" s="175">
        <v>80000</v>
      </c>
      <c r="F246" s="164"/>
      <c r="G246" s="164"/>
      <c r="H246" s="164"/>
      <c r="I246" s="152">
        <f>F246</f>
        <v>0</v>
      </c>
      <c r="J246" s="164"/>
      <c r="K246" s="215">
        <f t="shared" si="65"/>
        <v>0</v>
      </c>
      <c r="L246"/>
      <c r="M246"/>
      <c r="N246"/>
      <c r="O246"/>
    </row>
    <row r="247" spans="1:15" s="4" customFormat="1" ht="69" customHeight="1">
      <c r="A247" s="217"/>
      <c r="B247" s="19"/>
      <c r="C247" s="11" t="s">
        <v>260</v>
      </c>
      <c r="D247" s="36" t="s">
        <v>261</v>
      </c>
      <c r="E247" s="175">
        <v>40000</v>
      </c>
      <c r="F247" s="164"/>
      <c r="G247" s="164"/>
      <c r="H247" s="164"/>
      <c r="I247" s="152">
        <f>F247</f>
        <v>0</v>
      </c>
      <c r="J247" s="164"/>
      <c r="K247" s="215">
        <f t="shared" si="65"/>
        <v>0</v>
      </c>
      <c r="L247"/>
      <c r="M247"/>
      <c r="N247"/>
      <c r="O247"/>
    </row>
    <row r="248" spans="1:15" s="4" customFormat="1" ht="23.25" customHeight="1">
      <c r="A248" s="217"/>
      <c r="B248" s="41">
        <v>92195</v>
      </c>
      <c r="C248" s="18" t="s">
        <v>5</v>
      </c>
      <c r="D248" s="42"/>
      <c r="E248" s="156">
        <f aca="true" t="shared" si="82" ref="E248:J248">SUM(E249:E251)</f>
        <v>4707325</v>
      </c>
      <c r="F248" s="156">
        <f t="shared" si="82"/>
        <v>736211</v>
      </c>
      <c r="G248" s="156">
        <f t="shared" si="82"/>
        <v>0</v>
      </c>
      <c r="H248" s="156"/>
      <c r="I248" s="156">
        <f t="shared" si="82"/>
        <v>0</v>
      </c>
      <c r="J248" s="156">
        <f t="shared" si="82"/>
        <v>736211</v>
      </c>
      <c r="K248" s="215">
        <f t="shared" si="65"/>
        <v>0.1563968920777724</v>
      </c>
      <c r="L248"/>
      <c r="M248"/>
      <c r="N248"/>
      <c r="O248"/>
    </row>
    <row r="249" spans="1:15" s="4" customFormat="1" ht="53.25" customHeight="1">
      <c r="A249" s="217"/>
      <c r="B249" s="19"/>
      <c r="C249" s="11" t="s">
        <v>241</v>
      </c>
      <c r="D249" s="36" t="s">
        <v>231</v>
      </c>
      <c r="E249" s="175">
        <v>3527408</v>
      </c>
      <c r="F249" s="163">
        <v>736211</v>
      </c>
      <c r="G249" s="163"/>
      <c r="H249" s="163"/>
      <c r="I249" s="53"/>
      <c r="J249" s="163">
        <f>F249</f>
        <v>736211</v>
      </c>
      <c r="K249" s="215">
        <f t="shared" si="65"/>
        <v>0.20871160920426557</v>
      </c>
      <c r="L249" s="33"/>
      <c r="M249"/>
      <c r="N249"/>
      <c r="O249"/>
    </row>
    <row r="250" spans="1:15" s="4" customFormat="1" ht="54" customHeight="1">
      <c r="A250" s="217"/>
      <c r="B250" s="19"/>
      <c r="C250" s="11" t="s">
        <v>241</v>
      </c>
      <c r="D250" s="36" t="s">
        <v>215</v>
      </c>
      <c r="E250" s="175">
        <v>594000</v>
      </c>
      <c r="F250" s="164"/>
      <c r="G250" s="164"/>
      <c r="H250" s="164"/>
      <c r="I250" s="152">
        <f>F250</f>
        <v>0</v>
      </c>
      <c r="J250" s="164"/>
      <c r="K250" s="215">
        <f t="shared" si="65"/>
        <v>0</v>
      </c>
      <c r="L250"/>
      <c r="M250"/>
      <c r="N250"/>
      <c r="O250"/>
    </row>
    <row r="251" spans="1:15" s="4" customFormat="1" ht="51" customHeight="1">
      <c r="A251" s="217"/>
      <c r="B251" s="19"/>
      <c r="C251" s="11" t="s">
        <v>262</v>
      </c>
      <c r="D251" s="36" t="s">
        <v>214</v>
      </c>
      <c r="E251" s="175">
        <v>585917</v>
      </c>
      <c r="F251" s="164"/>
      <c r="G251" s="164"/>
      <c r="H251" s="164"/>
      <c r="I251" s="152">
        <f>F251</f>
        <v>0</v>
      </c>
      <c r="J251" s="164"/>
      <c r="K251" s="215">
        <f t="shared" si="65"/>
        <v>0</v>
      </c>
      <c r="L251"/>
      <c r="M251"/>
      <c r="N251"/>
      <c r="O251"/>
    </row>
    <row r="252" spans="1:15" s="4" customFormat="1" ht="18.75" customHeight="1">
      <c r="A252" s="224">
        <v>926</v>
      </c>
      <c r="B252" s="201"/>
      <c r="C252" s="202" t="s">
        <v>188</v>
      </c>
      <c r="D252" s="203"/>
      <c r="E252" s="155">
        <f aca="true" t="shared" si="83" ref="E252:J252">SUM(E253)</f>
        <v>1500000</v>
      </c>
      <c r="F252" s="155">
        <f>SUM(F253)</f>
        <v>2476000</v>
      </c>
      <c r="G252" s="155">
        <f t="shared" si="83"/>
        <v>476000</v>
      </c>
      <c r="H252" s="155"/>
      <c r="I252" s="155">
        <f t="shared" si="83"/>
        <v>2000000</v>
      </c>
      <c r="J252" s="155">
        <f t="shared" si="83"/>
        <v>0</v>
      </c>
      <c r="K252" s="215">
        <f t="shared" si="65"/>
        <v>1.6506666666666667</v>
      </c>
      <c r="L252"/>
      <c r="M252"/>
      <c r="N252"/>
      <c r="O252"/>
    </row>
    <row r="253" spans="1:15" s="4" customFormat="1" ht="20.25" customHeight="1">
      <c r="A253" s="217"/>
      <c r="B253" s="41">
        <v>92695</v>
      </c>
      <c r="C253" s="18" t="s">
        <v>5</v>
      </c>
      <c r="D253" s="42"/>
      <c r="E253" s="135">
        <f aca="true" t="shared" si="84" ref="E253:J253">SUM(E254:E255)</f>
        <v>1500000</v>
      </c>
      <c r="F253" s="135">
        <f>SUM(F254:F255)</f>
        <v>2476000</v>
      </c>
      <c r="G253" s="135">
        <f t="shared" si="84"/>
        <v>476000</v>
      </c>
      <c r="H253" s="135"/>
      <c r="I253" s="135">
        <f t="shared" si="84"/>
        <v>2000000</v>
      </c>
      <c r="J253" s="135">
        <f t="shared" si="84"/>
        <v>0</v>
      </c>
      <c r="K253" s="215">
        <f t="shared" si="65"/>
        <v>1.6506666666666667</v>
      </c>
      <c r="L253"/>
      <c r="M253"/>
      <c r="N253"/>
      <c r="O253"/>
    </row>
    <row r="254" spans="1:15" s="4" customFormat="1" ht="60" customHeight="1">
      <c r="A254" s="217"/>
      <c r="B254" s="181"/>
      <c r="C254" s="10" t="s">
        <v>265</v>
      </c>
      <c r="D254" s="182" t="s">
        <v>264</v>
      </c>
      <c r="E254" s="173">
        <v>1500000</v>
      </c>
      <c r="F254" s="204">
        <v>2000000</v>
      </c>
      <c r="G254" s="204"/>
      <c r="H254" s="204"/>
      <c r="I254" s="204">
        <f>F254</f>
        <v>2000000</v>
      </c>
      <c r="J254" s="204"/>
      <c r="K254" s="215">
        <f t="shared" si="65"/>
        <v>1.3333333333333333</v>
      </c>
      <c r="L254"/>
      <c r="M254"/>
      <c r="N254"/>
      <c r="O254"/>
    </row>
    <row r="255" spans="1:15" s="4" customFormat="1" ht="54.75" customHeight="1">
      <c r="A255" s="217"/>
      <c r="B255" s="19"/>
      <c r="C255" s="11" t="s">
        <v>189</v>
      </c>
      <c r="D255" s="36" t="s">
        <v>106</v>
      </c>
      <c r="E255" s="46"/>
      <c r="F255" s="163">
        <v>476000</v>
      </c>
      <c r="G255" s="53">
        <f>F255</f>
        <v>476000</v>
      </c>
      <c r="H255" s="53"/>
      <c r="I255" s="163"/>
      <c r="J255" s="163"/>
      <c r="K255" s="215"/>
      <c r="L255"/>
      <c r="M255"/>
      <c r="N255"/>
      <c r="O255"/>
    </row>
    <row r="256" spans="1:15" s="9" customFormat="1" ht="33" customHeight="1" thickBot="1">
      <c r="A256" s="225"/>
      <c r="B256" s="226"/>
      <c r="C256" s="227" t="s">
        <v>66</v>
      </c>
      <c r="D256" s="228"/>
      <c r="E256" s="229">
        <f aca="true" t="shared" si="85" ref="E256:J256">SUM(E252+E235+E222+E211+E208+E163+E158+E154+E119+E107+E75+E66+E46+E36+E25+E13+E10+E63)</f>
        <v>192999297</v>
      </c>
      <c r="F256" s="229">
        <f t="shared" si="85"/>
        <v>169830986</v>
      </c>
      <c r="G256" s="229">
        <f t="shared" si="85"/>
        <v>66604289</v>
      </c>
      <c r="H256" s="229">
        <f t="shared" si="85"/>
        <v>70674398</v>
      </c>
      <c r="I256" s="229">
        <f t="shared" si="85"/>
        <v>30901027</v>
      </c>
      <c r="J256" s="229">
        <f t="shared" si="85"/>
        <v>1651272</v>
      </c>
      <c r="K256" s="215">
        <f t="shared" si="65"/>
        <v>0.8799565005669425</v>
      </c>
      <c r="L256"/>
      <c r="M256"/>
      <c r="N256"/>
      <c r="O256"/>
    </row>
    <row r="258" ht="12.75">
      <c r="C258" t="s">
        <v>180</v>
      </c>
    </row>
    <row r="259" spans="3:6" ht="48" customHeight="1">
      <c r="C259" t="s">
        <v>181</v>
      </c>
      <c r="F259" s="30"/>
    </row>
  </sheetData>
  <sheetProtection/>
  <printOptions/>
  <pageMargins left="0.15748031496062992" right="0" top="0.3937007874015748" bottom="0.3937007874015748" header="0.1968503937007874" footer="0.1968503937007874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3"/>
  <sheetViews>
    <sheetView zoomScale="75" zoomScaleNormal="75" workbookViewId="0" topLeftCell="A4">
      <selection activeCell="K9" sqref="K9"/>
    </sheetView>
  </sheetViews>
  <sheetFormatPr defaultColWidth="9.00390625" defaultRowHeight="12.75"/>
  <cols>
    <col min="1" max="1" width="5.875" style="0" customWidth="1"/>
    <col min="2" max="2" width="7.375" style="0" customWidth="1"/>
    <col min="3" max="3" width="35.875" style="0" customWidth="1"/>
    <col min="4" max="4" width="6.00390625" style="0" customWidth="1"/>
    <col min="5" max="5" width="14.00390625" style="0" customWidth="1"/>
    <col min="6" max="6" width="13.75390625" style="0" customWidth="1"/>
    <col min="7" max="8" width="14.25390625" style="0" customWidth="1"/>
    <col min="9" max="9" width="13.00390625" style="0" customWidth="1"/>
    <col min="10" max="10" width="14.625" style="0" customWidth="1"/>
  </cols>
  <sheetData>
    <row r="1" spans="1:10" ht="12.75">
      <c r="A1" s="12"/>
      <c r="B1" s="12"/>
      <c r="C1" s="12"/>
      <c r="D1" s="12"/>
      <c r="E1" s="12"/>
      <c r="F1" s="12"/>
      <c r="G1" s="12"/>
      <c r="H1" s="12"/>
      <c r="I1" s="20" t="s">
        <v>247</v>
      </c>
      <c r="J1" s="2"/>
    </row>
    <row r="2" spans="1:10" ht="12.75">
      <c r="A2" s="12"/>
      <c r="B2" s="12"/>
      <c r="C2" s="12"/>
      <c r="D2" s="12"/>
      <c r="E2" s="12"/>
      <c r="F2" s="12"/>
      <c r="G2" s="12"/>
      <c r="H2" s="12"/>
      <c r="I2" s="20" t="s">
        <v>277</v>
      </c>
      <c r="J2" s="2"/>
    </row>
    <row r="3" spans="1:10" ht="12.75">
      <c r="A3" s="12"/>
      <c r="B3" s="12"/>
      <c r="C3" s="12"/>
      <c r="D3" s="12"/>
      <c r="E3" s="12"/>
      <c r="F3" s="12"/>
      <c r="G3" s="12"/>
      <c r="H3" s="12"/>
      <c r="I3" s="20" t="s">
        <v>278</v>
      </c>
      <c r="J3" s="2"/>
    </row>
    <row r="4" spans="1:10" ht="12.75">
      <c r="A4" s="12"/>
      <c r="B4" s="12"/>
      <c r="C4" s="12"/>
      <c r="D4" s="12"/>
      <c r="E4" s="12"/>
      <c r="F4" s="12"/>
      <c r="G4" s="12"/>
      <c r="H4" s="12"/>
      <c r="I4" s="20" t="s">
        <v>279</v>
      </c>
      <c r="J4" s="2"/>
    </row>
    <row r="5" spans="1:10" ht="13.5" customHeight="1">
      <c r="A5" s="12"/>
      <c r="B5" s="12"/>
      <c r="C5" s="12"/>
      <c r="D5" s="12"/>
      <c r="E5" s="12"/>
      <c r="F5" s="12"/>
      <c r="G5" s="12"/>
      <c r="H5" s="12"/>
      <c r="I5" s="12"/>
      <c r="J5" s="12"/>
    </row>
    <row r="6" spans="1:10" s="2" customFormat="1" ht="20.25">
      <c r="A6" s="13"/>
      <c r="B6" s="14"/>
      <c r="C6" s="15" t="s">
        <v>283</v>
      </c>
      <c r="D6" s="13"/>
      <c r="E6" s="14"/>
      <c r="F6" s="14"/>
      <c r="G6" s="14"/>
      <c r="H6" s="14"/>
      <c r="I6" s="14"/>
      <c r="J6" s="14"/>
    </row>
    <row r="7" spans="1:10" ht="13.5" thickBot="1">
      <c r="A7" s="12"/>
      <c r="B7" s="12"/>
      <c r="C7" s="12"/>
      <c r="D7" s="12"/>
      <c r="E7" s="16"/>
      <c r="F7" s="16"/>
      <c r="G7" s="16"/>
      <c r="H7" s="16"/>
      <c r="I7" s="16"/>
      <c r="J7" s="16"/>
    </row>
    <row r="8" spans="1:11" ht="73.5" customHeight="1">
      <c r="A8" s="205" t="s">
        <v>0</v>
      </c>
      <c r="B8" s="206" t="s">
        <v>1</v>
      </c>
      <c r="C8" s="207" t="s">
        <v>2</v>
      </c>
      <c r="D8" s="206" t="s">
        <v>3</v>
      </c>
      <c r="E8" s="209" t="s">
        <v>284</v>
      </c>
      <c r="F8" s="209" t="s">
        <v>282</v>
      </c>
      <c r="G8" s="209" t="s">
        <v>161</v>
      </c>
      <c r="H8" s="209" t="s">
        <v>266</v>
      </c>
      <c r="I8" s="241" t="s">
        <v>155</v>
      </c>
      <c r="J8" s="241" t="s">
        <v>162</v>
      </c>
      <c r="K8" s="242" t="s">
        <v>313</v>
      </c>
    </row>
    <row r="9" spans="1:11" ht="15" customHeight="1">
      <c r="A9" s="212">
        <v>1</v>
      </c>
      <c r="B9" s="127">
        <v>2</v>
      </c>
      <c r="C9" s="128">
        <v>3</v>
      </c>
      <c r="D9" s="127">
        <v>4</v>
      </c>
      <c r="E9" s="128">
        <v>5</v>
      </c>
      <c r="F9" s="128">
        <v>6</v>
      </c>
      <c r="G9" s="128">
        <v>7</v>
      </c>
      <c r="H9" s="128"/>
      <c r="I9" s="128">
        <v>9</v>
      </c>
      <c r="J9" s="128">
        <v>10</v>
      </c>
      <c r="K9" s="243"/>
    </row>
    <row r="10" spans="1:11" ht="27" customHeight="1">
      <c r="A10" s="214" t="s">
        <v>6</v>
      </c>
      <c r="B10" s="231"/>
      <c r="C10" s="131" t="s">
        <v>7</v>
      </c>
      <c r="D10" s="232"/>
      <c r="E10" s="132">
        <f>SUM(E11)</f>
        <v>1000</v>
      </c>
      <c r="F10" s="132">
        <f aca="true" t="shared" si="0" ref="F10:J11">SUM(F11)</f>
        <v>1000</v>
      </c>
      <c r="G10" s="132">
        <f t="shared" si="0"/>
        <v>1000</v>
      </c>
      <c r="H10" s="132"/>
      <c r="I10" s="132">
        <f t="shared" si="0"/>
        <v>0</v>
      </c>
      <c r="J10" s="132">
        <f t="shared" si="0"/>
        <v>0</v>
      </c>
      <c r="K10" s="230">
        <f aca="true" t="shared" si="1" ref="K10:K80">F10/E10</f>
        <v>1</v>
      </c>
    </row>
    <row r="11" spans="1:11" ht="18" customHeight="1">
      <c r="A11" s="216"/>
      <c r="B11" s="133" t="s">
        <v>8</v>
      </c>
      <c r="C11" s="134" t="s">
        <v>5</v>
      </c>
      <c r="D11" s="133"/>
      <c r="E11" s="43">
        <f>SUM(E12)</f>
        <v>1000</v>
      </c>
      <c r="F11" s="43">
        <f t="shared" si="0"/>
        <v>1000</v>
      </c>
      <c r="G11" s="43">
        <f t="shared" si="0"/>
        <v>1000</v>
      </c>
      <c r="H11" s="43"/>
      <c r="I11" s="43">
        <f t="shared" si="0"/>
        <v>0</v>
      </c>
      <c r="J11" s="43">
        <f t="shared" si="0"/>
        <v>0</v>
      </c>
      <c r="K11" s="230">
        <f t="shared" si="1"/>
        <v>1</v>
      </c>
    </row>
    <row r="12" spans="1:11" ht="65.25" customHeight="1">
      <c r="A12" s="217"/>
      <c r="B12" s="39"/>
      <c r="C12" s="136" t="s">
        <v>92</v>
      </c>
      <c r="D12" s="40" t="s">
        <v>105</v>
      </c>
      <c r="E12" s="37">
        <f>IF('Załącznik Nr 1-dochody'!E12&gt;0,'Załącznik Nr 1-dochody'!E12,"")</f>
        <v>1000</v>
      </c>
      <c r="F12" s="37">
        <f>IF('Załącznik Nr 1-dochody'!F12&gt;0,'Załącznik Nr 1-dochody'!F12,"")</f>
        <v>1000</v>
      </c>
      <c r="G12" s="37">
        <f>IF('Załącznik Nr 1-dochody'!G12&gt;0,'Załącznik Nr 1-dochody'!G12,"")</f>
        <v>1000</v>
      </c>
      <c r="H12" s="37"/>
      <c r="I12" s="37">
        <f>IF('Załącznik Nr 1-dochody'!I12&gt;0,'Załącznik Nr 1-dochody'!I12,"")</f>
      </c>
      <c r="J12" s="44"/>
      <c r="K12" s="230">
        <f t="shared" si="1"/>
        <v>1</v>
      </c>
    </row>
    <row r="13" spans="1:11" ht="22.5" customHeight="1">
      <c r="A13" s="218">
        <v>600</v>
      </c>
      <c r="B13" s="130"/>
      <c r="C13" s="131" t="s">
        <v>9</v>
      </c>
      <c r="D13" s="129"/>
      <c r="E13" s="132">
        <f>SUM(E14)</f>
        <v>5531023</v>
      </c>
      <c r="F13" s="132">
        <f>SUM(F14)</f>
        <v>692200</v>
      </c>
      <c r="G13" s="132">
        <f>SUM(G14)</f>
        <v>117000</v>
      </c>
      <c r="H13" s="132"/>
      <c r="I13" s="132">
        <f>SUM(I14)</f>
        <v>0</v>
      </c>
      <c r="J13" s="132">
        <f>SUM(J14)</f>
        <v>575200</v>
      </c>
      <c r="K13" s="230">
        <f t="shared" si="1"/>
        <v>0.12514863886843355</v>
      </c>
    </row>
    <row r="14" spans="1:11" ht="27.75" customHeight="1">
      <c r="A14" s="220"/>
      <c r="B14" s="147">
        <v>60015</v>
      </c>
      <c r="C14" s="134" t="s">
        <v>191</v>
      </c>
      <c r="D14" s="133"/>
      <c r="E14" s="43">
        <f>SUM(E15:E18)</f>
        <v>5531023</v>
      </c>
      <c r="F14" s="43">
        <f>SUM(F15:F18)</f>
        <v>692200</v>
      </c>
      <c r="G14" s="43">
        <f>SUM(G15:G18)</f>
        <v>117000</v>
      </c>
      <c r="H14" s="43"/>
      <c r="I14" s="43">
        <f>SUM(I15:I18)</f>
        <v>0</v>
      </c>
      <c r="J14" s="43">
        <f>SUM(J15:J18)</f>
        <v>575200</v>
      </c>
      <c r="K14" s="230">
        <f t="shared" si="1"/>
        <v>0.12514863886843355</v>
      </c>
    </row>
    <row r="15" spans="1:11" ht="18.75" customHeight="1">
      <c r="A15" s="220"/>
      <c r="B15" s="148"/>
      <c r="C15" s="149" t="s">
        <v>14</v>
      </c>
      <c r="D15" s="150" t="s">
        <v>109</v>
      </c>
      <c r="E15" s="37">
        <f>IF('Załącznik Nr 1-dochody'!E17&gt;0,'Załącznik Nr 1-dochody'!E17,"")</f>
        <v>117000</v>
      </c>
      <c r="F15" s="37">
        <f>IF('Załącznik Nr 1-dochody'!F17&gt;0,'Załącznik Nr 1-dochody'!F17,"")</f>
        <v>117000</v>
      </c>
      <c r="G15" s="37">
        <f>IF('Załącznik Nr 1-dochody'!G17&gt;0,'Załącznik Nr 1-dochody'!G17,"")</f>
        <v>117000</v>
      </c>
      <c r="H15" s="37"/>
      <c r="I15" s="37">
        <f>IF('Załącznik Nr 1-dochody'!I17&gt;0,'Załącznik Nr 1-dochody'!I17,"")</f>
      </c>
      <c r="J15" s="37">
        <f>IF('Załącznik Nr 1-dochody'!J17&gt;0,'Załącznik Nr 1-dochody'!J17,"")</f>
      </c>
      <c r="K15" s="230">
        <f t="shared" si="1"/>
        <v>1</v>
      </c>
    </row>
    <row r="16" spans="1:11" ht="18.75" customHeight="1">
      <c r="A16" s="220"/>
      <c r="B16" s="148"/>
      <c r="C16" s="149" t="s">
        <v>10</v>
      </c>
      <c r="D16" s="150" t="s">
        <v>107</v>
      </c>
      <c r="E16" s="37">
        <f>IF('Załącznik Nr 1-dochody'!E18&gt;0,'Załącznik Nr 1-dochody'!E18,"")</f>
        <v>169580</v>
      </c>
      <c r="F16" s="37">
        <f>IF('Załącznik Nr 1-dochody'!F18&gt;0,'Załącznik Nr 1-dochody'!F18,"")</f>
      </c>
      <c r="G16" s="37">
        <f>IF('Załącznik Nr 1-dochody'!G18&gt;0,'Załącznik Nr 1-dochody'!G18,"")</f>
      </c>
      <c r="H16" s="37">
        <f>IF('Załącznik Nr 1-dochody'!H18&gt;0,'Załącznik Nr 1-dochody'!H18,"")</f>
      </c>
      <c r="I16" s="37">
        <f>IF('Załącznik Nr 1-dochody'!I18&gt;0,'Załącznik Nr 1-dochody'!I18,"")</f>
      </c>
      <c r="J16" s="37">
        <f>IF('Załącznik Nr 1-dochody'!J18&gt;0,'Załącznik Nr 1-dochody'!J18,"")</f>
      </c>
      <c r="K16" s="230"/>
    </row>
    <row r="17" spans="1:11" ht="57" customHeight="1">
      <c r="A17" s="217"/>
      <c r="B17" s="39"/>
      <c r="C17" s="11" t="s">
        <v>206</v>
      </c>
      <c r="D17" s="40" t="s">
        <v>187</v>
      </c>
      <c r="E17" s="37">
        <f>IF('Załącznik Nr 1-dochody'!E19&gt;0,'Załącznik Nr 1-dochody'!E19,"")</f>
        <v>18560</v>
      </c>
      <c r="F17" s="37">
        <f>IF('Załącznik Nr 1-dochody'!F19&gt;0,'Załącznik Nr 1-dochody'!F19,"")</f>
      </c>
      <c r="G17" s="37">
        <f>IF('Załącznik Nr 1-dochody'!G19&gt;0,'Załącznik Nr 1-dochody'!G19,"")</f>
      </c>
      <c r="H17" s="37">
        <f>IF('Załącznik Nr 1-dochody'!H19&gt;0,'Załącznik Nr 1-dochody'!H19,"")</f>
      </c>
      <c r="I17" s="37">
        <f>IF('Załącznik Nr 1-dochody'!I19&gt;0,'Załącznik Nr 1-dochody'!I19,"")</f>
      </c>
      <c r="J17" s="37">
        <f>IF('Załącznik Nr 1-dochody'!J19&gt;0,'Załącznik Nr 1-dochody'!J19,"")</f>
      </c>
      <c r="K17" s="230"/>
    </row>
    <row r="18" spans="1:11" ht="71.25" customHeight="1">
      <c r="A18" s="217"/>
      <c r="B18" s="39"/>
      <c r="C18" s="11" t="s">
        <v>230</v>
      </c>
      <c r="D18" s="144" t="s">
        <v>231</v>
      </c>
      <c r="E18" s="37">
        <f>IF('Załącznik Nr 1-dochody'!E20&gt;0,'Załącznik Nr 1-dochody'!E20,"")</f>
        <v>5225883</v>
      </c>
      <c r="F18" s="37">
        <f>IF('Załącznik Nr 1-dochody'!F20&gt;0,'Załącznik Nr 1-dochody'!F20,"")</f>
        <v>575200</v>
      </c>
      <c r="G18" s="37">
        <f>IF('Załącznik Nr 1-dochody'!G20&gt;0,'Załącznik Nr 1-dochody'!G20,"")</f>
      </c>
      <c r="H18" s="37"/>
      <c r="I18" s="37">
        <f>IF('Załącznik Nr 1-dochody'!I20&gt;0,'Załącznik Nr 1-dochody'!I20,"")</f>
      </c>
      <c r="J18" s="37">
        <f>IF('Załącznik Nr 1-dochody'!J20&gt;0,'Załącznik Nr 1-dochody'!J20,"")</f>
        <v>575200</v>
      </c>
      <c r="K18" s="230">
        <f t="shared" si="1"/>
        <v>0.11006752351707835</v>
      </c>
    </row>
    <row r="19" spans="1:11" ht="21.75" customHeight="1">
      <c r="A19" s="218">
        <v>700</v>
      </c>
      <c r="B19" s="130"/>
      <c r="C19" s="131" t="s">
        <v>12</v>
      </c>
      <c r="D19" s="129"/>
      <c r="E19" s="132">
        <f>SUM(E20)</f>
        <v>297808</v>
      </c>
      <c r="F19" s="132">
        <f>SUM(F20)</f>
        <v>270000</v>
      </c>
      <c r="G19" s="132">
        <f>SUM(G20)</f>
        <v>240000</v>
      </c>
      <c r="H19" s="132"/>
      <c r="I19" s="132">
        <f>SUM(I20)</f>
        <v>30000</v>
      </c>
      <c r="J19" s="132">
        <f>SUM(J20)</f>
        <v>0</v>
      </c>
      <c r="K19" s="230">
        <f t="shared" si="1"/>
        <v>0.9066244022994682</v>
      </c>
    </row>
    <row r="20" spans="1:11" ht="27" customHeight="1">
      <c r="A20" s="220"/>
      <c r="B20" s="147">
        <v>70005</v>
      </c>
      <c r="C20" s="134" t="s">
        <v>13</v>
      </c>
      <c r="D20" s="133"/>
      <c r="E20" s="43">
        <f>SUM(E21:E22)</f>
        <v>297808</v>
      </c>
      <c r="F20" s="43">
        <f>SUM(F21:F22)</f>
        <v>270000</v>
      </c>
      <c r="G20" s="43">
        <f>SUM(G21:G22)</f>
        <v>240000</v>
      </c>
      <c r="H20" s="43"/>
      <c r="I20" s="43">
        <f>SUM(I21:I22)</f>
        <v>30000</v>
      </c>
      <c r="J20" s="43">
        <f>SUM(J21:J22)</f>
        <v>0</v>
      </c>
      <c r="K20" s="230">
        <f t="shared" si="1"/>
        <v>0.9066244022994682</v>
      </c>
    </row>
    <row r="21" spans="1:11" ht="63.75" customHeight="1">
      <c r="A21" s="217"/>
      <c r="B21" s="19"/>
      <c r="C21" s="10" t="s">
        <v>76</v>
      </c>
      <c r="D21" s="36" t="s">
        <v>113</v>
      </c>
      <c r="E21" s="37">
        <f>IF('Załącznik Nr 1-dochody'!E34&gt;0,'Załącznik Nr 1-dochody'!E34,"")</f>
        <v>57808</v>
      </c>
      <c r="F21" s="37">
        <f>IF('Załącznik Nr 1-dochody'!F34&gt;0,'Załącznik Nr 1-dochody'!F34,"")</f>
        <v>30000</v>
      </c>
      <c r="G21" s="37">
        <f>IF('Załącznik Nr 1-dochody'!G34&gt;0,'Załącznik Nr 1-dochody'!G34,"")</f>
      </c>
      <c r="H21" s="37"/>
      <c r="I21" s="37">
        <f>IF('Załącznik Nr 1-dochody'!I34&gt;0,'Załącznik Nr 1-dochody'!I34,"")</f>
        <v>30000</v>
      </c>
      <c r="J21" s="44"/>
      <c r="K21" s="230">
        <f t="shared" si="1"/>
        <v>0.5189593135898145</v>
      </c>
    </row>
    <row r="22" spans="1:11" ht="60" customHeight="1">
      <c r="A22" s="217"/>
      <c r="B22" s="19"/>
      <c r="C22" s="11" t="s">
        <v>205</v>
      </c>
      <c r="D22" s="36" t="s">
        <v>114</v>
      </c>
      <c r="E22" s="37">
        <f>IF('Załącznik Nr 1-dochody'!E35&gt;0,'Załącznik Nr 1-dochody'!E35,"")</f>
        <v>240000</v>
      </c>
      <c r="F22" s="37">
        <f>IF('Załącznik Nr 1-dochody'!F35&gt;0,'Załącznik Nr 1-dochody'!F35,"")</f>
        <v>240000</v>
      </c>
      <c r="G22" s="37">
        <f>IF('Załącznik Nr 1-dochody'!G35&gt;0,'Załącznik Nr 1-dochody'!G35,"")</f>
        <v>240000</v>
      </c>
      <c r="H22" s="37"/>
      <c r="I22" s="37">
        <f>IF('Załącznik Nr 1-dochody'!I35&gt;0,'Załącznik Nr 1-dochody'!I35,"")</f>
      </c>
      <c r="J22" s="44"/>
      <c r="K22" s="230">
        <f t="shared" si="1"/>
        <v>1</v>
      </c>
    </row>
    <row r="23" spans="1:11" ht="21.75" customHeight="1">
      <c r="A23" s="218">
        <v>710</v>
      </c>
      <c r="B23" s="130"/>
      <c r="C23" s="131" t="s">
        <v>15</v>
      </c>
      <c r="D23" s="129"/>
      <c r="E23" s="132">
        <f>SUM(E24+E26+E28)</f>
        <v>311000</v>
      </c>
      <c r="F23" s="132">
        <f>SUM(F24+F26+F28)</f>
        <v>297000</v>
      </c>
      <c r="G23" s="132">
        <f>SUM(G24+G26+G28)</f>
        <v>0</v>
      </c>
      <c r="H23" s="132"/>
      <c r="I23" s="132">
        <f>SUM(I24+I26+I28)</f>
        <v>297000</v>
      </c>
      <c r="J23" s="132">
        <f>SUM(J24+J26+J28)</f>
        <v>0</v>
      </c>
      <c r="K23" s="230">
        <f t="shared" si="1"/>
        <v>0.954983922829582</v>
      </c>
    </row>
    <row r="24" spans="1:11" ht="24" customHeight="1">
      <c r="A24" s="220"/>
      <c r="B24" s="147">
        <v>71013</v>
      </c>
      <c r="C24" s="134" t="s">
        <v>16</v>
      </c>
      <c r="D24" s="133"/>
      <c r="E24" s="43">
        <f>SUM(E25)</f>
        <v>85000</v>
      </c>
      <c r="F24" s="43">
        <f>SUM(F25)</f>
        <v>85000</v>
      </c>
      <c r="G24" s="43">
        <f>SUM(G25)</f>
        <v>0</v>
      </c>
      <c r="H24" s="43"/>
      <c r="I24" s="43">
        <f>SUM(I25)</f>
        <v>85000</v>
      </c>
      <c r="J24" s="43">
        <f>SUM(J25)</f>
        <v>0</v>
      </c>
      <c r="K24" s="230">
        <f t="shared" si="1"/>
        <v>1</v>
      </c>
    </row>
    <row r="25" spans="1:11" ht="63.75" customHeight="1">
      <c r="A25" s="217"/>
      <c r="B25" s="19"/>
      <c r="C25" s="10" t="s">
        <v>94</v>
      </c>
      <c r="D25" s="36" t="s">
        <v>113</v>
      </c>
      <c r="E25" s="37">
        <f>IF('Załącznik Nr 1-dochody'!E38&gt;0,'Załącznik Nr 1-dochody'!E38,"")</f>
        <v>85000</v>
      </c>
      <c r="F25" s="37">
        <f>IF('Załącznik Nr 1-dochody'!F38&gt;0,'Załącznik Nr 1-dochody'!F38,"")</f>
        <v>85000</v>
      </c>
      <c r="G25" s="37">
        <f>IF('Załącznik Nr 1-dochody'!G38&gt;0,'Załącznik Nr 1-dochody'!G38,"")</f>
      </c>
      <c r="H25" s="37"/>
      <c r="I25" s="37">
        <f>IF('Załącznik Nr 1-dochody'!I38&gt;0,'Załącznik Nr 1-dochody'!I38,"")</f>
        <v>85000</v>
      </c>
      <c r="J25" s="44"/>
      <c r="K25" s="230">
        <f t="shared" si="1"/>
        <v>1</v>
      </c>
    </row>
    <row r="26" spans="1:11" ht="27" customHeight="1">
      <c r="A26" s="220"/>
      <c r="B26" s="147">
        <v>71014</v>
      </c>
      <c r="C26" s="134" t="s">
        <v>17</v>
      </c>
      <c r="D26" s="133"/>
      <c r="E26" s="43">
        <f>SUM(E27)</f>
        <v>20000</v>
      </c>
      <c r="F26" s="43">
        <f>SUM(F27)</f>
        <v>20000</v>
      </c>
      <c r="G26" s="43">
        <f>SUM(G27)</f>
        <v>0</v>
      </c>
      <c r="H26" s="43"/>
      <c r="I26" s="43">
        <f>SUM(I27)</f>
        <v>20000</v>
      </c>
      <c r="J26" s="43">
        <f>SUM(J27)</f>
        <v>0</v>
      </c>
      <c r="K26" s="230">
        <f t="shared" si="1"/>
        <v>1</v>
      </c>
    </row>
    <row r="27" spans="1:11" ht="63.75" customHeight="1">
      <c r="A27" s="217"/>
      <c r="B27" s="19"/>
      <c r="C27" s="10" t="s">
        <v>76</v>
      </c>
      <c r="D27" s="36" t="s">
        <v>113</v>
      </c>
      <c r="E27" s="37">
        <f>IF('Załącznik Nr 1-dochody'!E40&gt;0,'Załącznik Nr 1-dochody'!E40,"")</f>
        <v>20000</v>
      </c>
      <c r="F27" s="37">
        <f>IF('Załącznik Nr 1-dochody'!F40&gt;0,'Załącznik Nr 1-dochody'!F40,"")</f>
        <v>20000</v>
      </c>
      <c r="G27" s="37">
        <f>IF('Załącznik Nr 1-dochody'!G40&gt;0,'Załącznik Nr 1-dochody'!G40,"")</f>
      </c>
      <c r="H27" s="37"/>
      <c r="I27" s="37">
        <f>IF('Załącznik Nr 1-dochody'!I40&gt;0,'Załącznik Nr 1-dochody'!I40,"")</f>
        <v>20000</v>
      </c>
      <c r="J27" s="44"/>
      <c r="K27" s="230">
        <f t="shared" si="1"/>
        <v>1</v>
      </c>
    </row>
    <row r="28" spans="1:11" ht="18" customHeight="1">
      <c r="A28" s="220"/>
      <c r="B28" s="147">
        <v>71015</v>
      </c>
      <c r="C28" s="134" t="s">
        <v>18</v>
      </c>
      <c r="D28" s="133"/>
      <c r="E28" s="43">
        <f aca="true" t="shared" si="2" ref="E28:J28">SUM(E29:E30)</f>
        <v>206000</v>
      </c>
      <c r="F28" s="43">
        <f t="shared" si="2"/>
        <v>192000</v>
      </c>
      <c r="G28" s="43">
        <f t="shared" si="2"/>
        <v>0</v>
      </c>
      <c r="H28" s="43">
        <f t="shared" si="2"/>
        <v>0</v>
      </c>
      <c r="I28" s="43">
        <f t="shared" si="2"/>
        <v>192000</v>
      </c>
      <c r="J28" s="43">
        <f t="shared" si="2"/>
        <v>0</v>
      </c>
      <c r="K28" s="230">
        <f t="shared" si="1"/>
        <v>0.9320388349514563</v>
      </c>
    </row>
    <row r="29" spans="1:11" ht="65.25" customHeight="1">
      <c r="A29" s="217"/>
      <c r="B29" s="19"/>
      <c r="C29" s="10" t="s">
        <v>76</v>
      </c>
      <c r="D29" s="36" t="s">
        <v>113</v>
      </c>
      <c r="E29" s="37">
        <f>IF('Załącznik Nr 1-dochody'!E42&gt;0,'Załącznik Nr 1-dochody'!E42,"")</f>
        <v>206000</v>
      </c>
      <c r="F29" s="37">
        <f>IF('Załącznik Nr 1-dochody'!F42&gt;0,'Załącznik Nr 1-dochody'!F42,"")</f>
        <v>188000</v>
      </c>
      <c r="G29" s="37">
        <f>IF('Załącznik Nr 1-dochody'!G42&gt;0,'Załącznik Nr 1-dochody'!G42,"")</f>
      </c>
      <c r="H29" s="37"/>
      <c r="I29" s="37">
        <f>IF('Załącznik Nr 1-dochody'!I42&gt;0,'Załącznik Nr 1-dochody'!I42,"")</f>
        <v>188000</v>
      </c>
      <c r="J29" s="44"/>
      <c r="K29" s="230">
        <f t="shared" si="1"/>
        <v>0.912621359223301</v>
      </c>
    </row>
    <row r="30" spans="1:11" ht="65.25" customHeight="1">
      <c r="A30" s="217"/>
      <c r="B30" s="19"/>
      <c r="C30" s="11" t="s">
        <v>99</v>
      </c>
      <c r="D30" s="36" t="s">
        <v>121</v>
      </c>
      <c r="E30" s="37">
        <f>IF('Załącznik Nr 1-dochody'!E43&gt;0,'Załącznik Nr 1-dochody'!E43,"")</f>
      </c>
      <c r="F30" s="37">
        <f>IF('Załącznik Nr 1-dochody'!F43&gt;0,'Załącznik Nr 1-dochody'!F43,"")</f>
        <v>4000</v>
      </c>
      <c r="G30" s="37">
        <f>IF('Załącznik Nr 1-dochody'!G43&gt;0,'Załącznik Nr 1-dochody'!G43,"")</f>
      </c>
      <c r="H30" s="37">
        <f>IF('Załącznik Nr 1-dochody'!H43&gt;0,'Załącznik Nr 1-dochody'!H43,"")</f>
      </c>
      <c r="I30" s="37">
        <f>IF('Załącznik Nr 1-dochody'!I43&gt;0,'Załącznik Nr 1-dochody'!I43,"")</f>
        <v>4000</v>
      </c>
      <c r="J30" s="37">
        <f>IF('Załącznik Nr 1-dochody'!J43&gt;0,'Załącznik Nr 1-dochody'!J43,"")</f>
      </c>
      <c r="K30" s="230"/>
    </row>
    <row r="31" spans="1:11" ht="21" customHeight="1">
      <c r="A31" s="218">
        <v>750</v>
      </c>
      <c r="B31" s="130"/>
      <c r="C31" s="131" t="s">
        <v>19</v>
      </c>
      <c r="D31" s="129"/>
      <c r="E31" s="132">
        <f aca="true" t="shared" si="3" ref="E31:J31">SUM(E32+E34+E37+E39)</f>
        <v>1425916</v>
      </c>
      <c r="F31" s="132">
        <f t="shared" si="3"/>
        <v>1364365</v>
      </c>
      <c r="G31" s="132">
        <f t="shared" si="3"/>
        <v>1000000</v>
      </c>
      <c r="H31" s="132">
        <f t="shared" si="3"/>
        <v>0</v>
      </c>
      <c r="I31" s="132">
        <f t="shared" si="3"/>
        <v>196100</v>
      </c>
      <c r="J31" s="132">
        <f t="shared" si="3"/>
        <v>168265</v>
      </c>
      <c r="K31" s="230">
        <f t="shared" si="1"/>
        <v>0.9568340631565955</v>
      </c>
    </row>
    <row r="32" spans="1:11" s="3" customFormat="1" ht="18" customHeight="1">
      <c r="A32" s="216"/>
      <c r="B32" s="147">
        <v>75011</v>
      </c>
      <c r="C32" s="134" t="s">
        <v>20</v>
      </c>
      <c r="D32" s="133"/>
      <c r="E32" s="43">
        <f>SUM(E33)</f>
        <v>171119</v>
      </c>
      <c r="F32" s="43">
        <f>SUM(F33)</f>
        <v>171100</v>
      </c>
      <c r="G32" s="43">
        <f>SUM(G33)</f>
        <v>0</v>
      </c>
      <c r="H32" s="43"/>
      <c r="I32" s="43">
        <f>SUM(I33)</f>
        <v>171100</v>
      </c>
      <c r="J32" s="43">
        <f>SUM(J33)</f>
        <v>0</v>
      </c>
      <c r="K32" s="230">
        <f t="shared" si="1"/>
        <v>0.9998889661580538</v>
      </c>
    </row>
    <row r="33" spans="1:11" ht="63.75" customHeight="1">
      <c r="A33" s="217"/>
      <c r="B33" s="19"/>
      <c r="C33" s="10" t="s">
        <v>76</v>
      </c>
      <c r="D33" s="36" t="s">
        <v>113</v>
      </c>
      <c r="E33" s="37">
        <f>IF('Załącznik Nr 1-dochody'!E49&gt;0,'Załącznik Nr 1-dochody'!E49,"")</f>
        <v>171119</v>
      </c>
      <c r="F33" s="37">
        <f>IF('Załącznik Nr 1-dochody'!F49&gt;0,'Załącznik Nr 1-dochody'!F49,"")</f>
        <v>171100</v>
      </c>
      <c r="G33" s="37">
        <f>IF('Załącznik Nr 1-dochody'!G49&gt;0,'Załącznik Nr 1-dochody'!G49,"")</f>
      </c>
      <c r="H33" s="37"/>
      <c r="I33" s="37">
        <f>IF('Załącznik Nr 1-dochody'!I49&gt;0,'Załącznik Nr 1-dochody'!I49,"")</f>
        <v>171100</v>
      </c>
      <c r="J33" s="44"/>
      <c r="K33" s="230">
        <f t="shared" si="1"/>
        <v>0.9998889661580538</v>
      </c>
    </row>
    <row r="34" spans="1:11" s="3" customFormat="1" ht="24" customHeight="1">
      <c r="A34" s="216"/>
      <c r="B34" s="147">
        <v>75020</v>
      </c>
      <c r="C34" s="134" t="s">
        <v>21</v>
      </c>
      <c r="D34" s="133"/>
      <c r="E34" s="43">
        <f>SUM(E35:E36)</f>
        <v>1230797</v>
      </c>
      <c r="F34" s="43">
        <f>SUM(F35:F36)</f>
        <v>1000000</v>
      </c>
      <c r="G34" s="43">
        <f>SUM(G35:G36)</f>
        <v>1000000</v>
      </c>
      <c r="H34" s="43"/>
      <c r="I34" s="43">
        <f>SUM(I35:I36)</f>
        <v>0</v>
      </c>
      <c r="J34" s="43">
        <f>SUM(J35:J36)</f>
        <v>0</v>
      </c>
      <c r="K34" s="230">
        <f t="shared" si="1"/>
        <v>0.8124816683823571</v>
      </c>
    </row>
    <row r="35" spans="1:11" ht="15" customHeight="1">
      <c r="A35" s="217"/>
      <c r="B35" s="19"/>
      <c r="C35" s="11" t="s">
        <v>22</v>
      </c>
      <c r="D35" s="36" t="s">
        <v>118</v>
      </c>
      <c r="E35" s="37">
        <f>IF('Załącznik Nr 1-dochody'!E52&gt;0,'Załącznik Nr 1-dochody'!E52,"")</f>
        <v>1200000</v>
      </c>
      <c r="F35" s="37">
        <f>IF('Załącznik Nr 1-dochody'!F52&gt;0,'Załącznik Nr 1-dochody'!F52,"")</f>
        <v>1000000</v>
      </c>
      <c r="G35" s="37">
        <f>IF('Załącznik Nr 1-dochody'!G52&gt;0,'Załącznik Nr 1-dochody'!G52,"")</f>
        <v>1000000</v>
      </c>
      <c r="H35" s="37"/>
      <c r="I35" s="37">
        <f>IF('Załącznik Nr 1-dochody'!I52&gt;0,'Załącznik Nr 1-dochody'!I52,"")</f>
      </c>
      <c r="J35" s="44"/>
      <c r="K35" s="230">
        <f t="shared" si="1"/>
        <v>0.8333333333333334</v>
      </c>
    </row>
    <row r="36" spans="1:11" ht="15" customHeight="1">
      <c r="A36" s="217"/>
      <c r="B36" s="19"/>
      <c r="C36" s="11" t="s">
        <v>10</v>
      </c>
      <c r="D36" s="36" t="s">
        <v>107</v>
      </c>
      <c r="E36" s="37">
        <f>IF('Załącznik Nr 1-dochody'!E53&gt;0,'Załącznik Nr 1-dochody'!E53,"")</f>
        <v>30797</v>
      </c>
      <c r="F36" s="37">
        <f>IF('Załącznik Nr 1-dochody'!F53&gt;0,'Załącznik Nr 1-dochody'!F53,"")</f>
      </c>
      <c r="G36" s="37">
        <f>IF('Załącznik Nr 1-dochody'!G53&gt;0,'Załącznik Nr 1-dochody'!G53,"")</f>
      </c>
      <c r="H36" s="37"/>
      <c r="I36" s="37">
        <f>IF('Załącznik Nr 1-dochody'!I53&gt;0,'Załącznik Nr 1-dochody'!I53,"")</f>
      </c>
      <c r="J36" s="37"/>
      <c r="K36" s="230" t="e">
        <f t="shared" si="1"/>
        <v>#VALUE!</v>
      </c>
    </row>
    <row r="37" spans="1:11" s="3" customFormat="1" ht="18" customHeight="1">
      <c r="A37" s="216"/>
      <c r="B37" s="147">
        <v>75045</v>
      </c>
      <c r="C37" s="134" t="s">
        <v>23</v>
      </c>
      <c r="D37" s="133"/>
      <c r="E37" s="43">
        <f>SUM(E38)</f>
        <v>24000</v>
      </c>
      <c r="F37" s="43">
        <f>SUM(F38)</f>
        <v>25000</v>
      </c>
      <c r="G37" s="43">
        <f>SUM(G38)</f>
        <v>0</v>
      </c>
      <c r="H37" s="43"/>
      <c r="I37" s="43">
        <f>SUM(I38)</f>
        <v>25000</v>
      </c>
      <c r="J37" s="43">
        <f>SUM(J38)</f>
        <v>0</v>
      </c>
      <c r="K37" s="230">
        <f t="shared" si="1"/>
        <v>1.0416666666666667</v>
      </c>
    </row>
    <row r="38" spans="1:11" ht="66" customHeight="1">
      <c r="A38" s="217"/>
      <c r="B38" s="19"/>
      <c r="C38" s="10" t="s">
        <v>76</v>
      </c>
      <c r="D38" s="36" t="s">
        <v>113</v>
      </c>
      <c r="E38" s="37">
        <f>IF('Załącznik Nr 1-dochody'!E60&gt;0,'Załącznik Nr 1-dochody'!E60,"")</f>
        <v>24000</v>
      </c>
      <c r="F38" s="37">
        <f>IF('Załącznik Nr 1-dochody'!F60&gt;0,'Załącznik Nr 1-dochody'!F60,"")</f>
        <v>25000</v>
      </c>
      <c r="G38" s="37">
        <f>IF('Załącznik Nr 1-dochody'!G60&gt;0,'Załącznik Nr 1-dochody'!G60,"")</f>
      </c>
      <c r="H38" s="37"/>
      <c r="I38" s="37">
        <f>IF('Załącznik Nr 1-dochody'!I60&gt;0,'Załącznik Nr 1-dochody'!I60,"")</f>
        <v>25000</v>
      </c>
      <c r="J38" s="44"/>
      <c r="K38" s="230">
        <f t="shared" si="1"/>
        <v>1.0416666666666667</v>
      </c>
    </row>
    <row r="39" spans="1:11" ht="27.75" customHeight="1">
      <c r="A39" s="217"/>
      <c r="B39" s="41">
        <v>75075</v>
      </c>
      <c r="C39" s="18" t="s">
        <v>275</v>
      </c>
      <c r="D39" s="42"/>
      <c r="E39" s="51">
        <f aca="true" t="shared" si="4" ref="E39:J39">SUM(E40)</f>
        <v>0</v>
      </c>
      <c r="F39" s="51">
        <f t="shared" si="4"/>
        <v>168265</v>
      </c>
      <c r="G39" s="51">
        <f t="shared" si="4"/>
        <v>0</v>
      </c>
      <c r="H39" s="51">
        <f t="shared" si="4"/>
        <v>0</v>
      </c>
      <c r="I39" s="51">
        <f t="shared" si="4"/>
        <v>0</v>
      </c>
      <c r="J39" s="51">
        <f t="shared" si="4"/>
        <v>168265</v>
      </c>
      <c r="K39" s="230"/>
    </row>
    <row r="40" spans="1:11" ht="66" customHeight="1">
      <c r="A40" s="217"/>
      <c r="B40" s="19"/>
      <c r="C40" s="11" t="s">
        <v>271</v>
      </c>
      <c r="D40" s="36" t="s">
        <v>272</v>
      </c>
      <c r="E40" s="37">
        <f>IF('Załącznik Nr 1-dochody'!E62&gt;0,'Załącznik Nr 1-dochody'!E62,"")</f>
      </c>
      <c r="F40" s="37">
        <f>IF('Załącznik Nr 1-dochody'!F62&gt;0,'Załącznik Nr 1-dochody'!F62,"")</f>
        <v>168265</v>
      </c>
      <c r="G40" s="37">
        <f>IF('Załącznik Nr 1-dochody'!G62&gt;0,'Załącznik Nr 1-dochody'!G62,"")</f>
      </c>
      <c r="H40" s="37">
        <f>IF('Załącznik Nr 1-dochody'!H62&gt;0,'Załącznik Nr 1-dochody'!H62,"")</f>
      </c>
      <c r="I40" s="37">
        <f>IF('Załącznik Nr 1-dochody'!I62&gt;0,'Załącznik Nr 1-dochody'!I62,"")</f>
      </c>
      <c r="J40" s="37">
        <f>IF('Załącznik Nr 1-dochody'!J62&gt;0,'Załącznik Nr 1-dochody'!J62,"")</f>
        <v>168265</v>
      </c>
      <c r="K40" s="230"/>
    </row>
    <row r="41" spans="1:11" s="1" customFormat="1" ht="30" customHeight="1">
      <c r="A41" s="218">
        <v>754</v>
      </c>
      <c r="B41" s="130"/>
      <c r="C41" s="131" t="s">
        <v>25</v>
      </c>
      <c r="D41" s="129"/>
      <c r="E41" s="132">
        <f aca="true" t="shared" si="5" ref="E41:J41">SUM(E42+E46)</f>
        <v>4201000</v>
      </c>
      <c r="F41" s="132">
        <f t="shared" si="5"/>
        <v>3955000</v>
      </c>
      <c r="G41" s="132">
        <f t="shared" si="5"/>
        <v>0</v>
      </c>
      <c r="H41" s="132">
        <f t="shared" si="5"/>
        <v>0</v>
      </c>
      <c r="I41" s="132">
        <f t="shared" si="5"/>
        <v>3955000</v>
      </c>
      <c r="J41" s="132">
        <f t="shared" si="5"/>
        <v>0</v>
      </c>
      <c r="K41" s="230">
        <f t="shared" si="1"/>
        <v>0.9414425136872173</v>
      </c>
    </row>
    <row r="42" spans="1:11" s="3" customFormat="1" ht="30" customHeight="1">
      <c r="A42" s="216"/>
      <c r="B42" s="147">
        <v>75411</v>
      </c>
      <c r="C42" s="134" t="s">
        <v>26</v>
      </c>
      <c r="D42" s="133"/>
      <c r="E42" s="43">
        <f>SUM(E43:E45)</f>
        <v>4151000</v>
      </c>
      <c r="F42" s="43">
        <f>SUM(F43:F45)</f>
        <v>3955000</v>
      </c>
      <c r="G42" s="43">
        <f>SUM(G43:G45)</f>
        <v>0</v>
      </c>
      <c r="H42" s="43"/>
      <c r="I42" s="43">
        <f>SUM(I43:I45)</f>
        <v>3955000</v>
      </c>
      <c r="J42" s="43">
        <f>SUM(J43:J45)</f>
        <v>0</v>
      </c>
      <c r="K42" s="230">
        <f t="shared" si="1"/>
        <v>0.9527824620573356</v>
      </c>
    </row>
    <row r="43" spans="1:11" ht="66" customHeight="1">
      <c r="A43" s="217"/>
      <c r="B43" s="19"/>
      <c r="C43" s="10" t="s">
        <v>76</v>
      </c>
      <c r="D43" s="36" t="s">
        <v>113</v>
      </c>
      <c r="E43" s="37">
        <f>IF('Załącznik Nr 1-dochody'!E68&gt;0,'Załącznik Nr 1-dochody'!E68,"")</f>
        <v>3899000</v>
      </c>
      <c r="F43" s="37">
        <f>IF('Załącznik Nr 1-dochody'!F68&gt;0,'Załącznik Nr 1-dochody'!F68,"")</f>
        <v>3905000</v>
      </c>
      <c r="G43" s="37">
        <f>IF('Załącznik Nr 1-dochody'!G68&gt;0,'Załącznik Nr 1-dochody'!G68,"")</f>
      </c>
      <c r="H43" s="37"/>
      <c r="I43" s="37">
        <f>IF('Załącznik Nr 1-dochody'!I68&gt;0,'Załącznik Nr 1-dochody'!I68,"")</f>
        <v>3905000</v>
      </c>
      <c r="J43" s="44"/>
      <c r="K43" s="230">
        <f t="shared" si="1"/>
        <v>1.0015388561169531</v>
      </c>
    </row>
    <row r="44" spans="1:11" ht="63" customHeight="1">
      <c r="A44" s="217"/>
      <c r="B44" s="19"/>
      <c r="C44" s="11" t="s">
        <v>99</v>
      </c>
      <c r="D44" s="36" t="s">
        <v>121</v>
      </c>
      <c r="E44" s="37">
        <f>IF('Załącznik Nr 1-dochody'!E69&gt;0,'Załącznik Nr 1-dochody'!E69,"")</f>
      </c>
      <c r="F44" s="37">
        <f>IF('Załącznik Nr 1-dochody'!F69&gt;0,'Załącznik Nr 1-dochody'!F69,"")</f>
        <v>50000</v>
      </c>
      <c r="G44" s="37">
        <f>IF('Załącznik Nr 1-dochody'!G69&gt;0,'Załącznik Nr 1-dochody'!G69,"")</f>
      </c>
      <c r="H44" s="37"/>
      <c r="I44" s="37">
        <f>IF('Załącznik Nr 1-dochody'!I69&gt;0,'Załącznik Nr 1-dochody'!I69,"")</f>
        <v>50000</v>
      </c>
      <c r="J44" s="44"/>
      <c r="K44" s="230"/>
    </row>
    <row r="45" spans="1:11" ht="53.25" customHeight="1">
      <c r="A45" s="217"/>
      <c r="B45" s="19"/>
      <c r="C45" s="11" t="s">
        <v>230</v>
      </c>
      <c r="D45" s="144" t="s">
        <v>244</v>
      </c>
      <c r="E45" s="37">
        <f>IF('Załącznik Nr 1-dochody'!E70&gt;0,'Załącznik Nr 1-dochody'!E70,"")</f>
        <v>252000</v>
      </c>
      <c r="F45" s="37">
        <f>IF('Załącznik Nr 1-dochody'!F70&gt;0,'Załącznik Nr 1-dochody'!F70,"")</f>
      </c>
      <c r="G45" s="37">
        <f>IF('Załącznik Nr 1-dochody'!G70&gt;0,'Załącznik Nr 1-dochody'!G70,"")</f>
      </c>
      <c r="H45" s="37"/>
      <c r="I45" s="37">
        <f>IF('Załącznik Nr 1-dochody'!I70&gt;0,'Załącznik Nr 1-dochody'!I70,"")</f>
      </c>
      <c r="J45" s="37">
        <f>IF('Załącznik Nr 1-dochody'!J70&gt;0,'Załącznik Nr 1-dochody'!J70,"")</f>
      </c>
      <c r="K45" s="230"/>
    </row>
    <row r="46" spans="1:11" ht="23.25" customHeight="1">
      <c r="A46" s="217"/>
      <c r="B46" s="41">
        <v>75495</v>
      </c>
      <c r="C46" s="18" t="s">
        <v>5</v>
      </c>
      <c r="D46" s="197"/>
      <c r="E46" s="51">
        <f aca="true" t="shared" si="6" ref="E46:J46">SUM(E47)</f>
        <v>50000</v>
      </c>
      <c r="F46" s="51">
        <f t="shared" si="6"/>
        <v>0</v>
      </c>
      <c r="G46" s="51">
        <f t="shared" si="6"/>
        <v>0</v>
      </c>
      <c r="H46" s="51">
        <f t="shared" si="6"/>
        <v>0</v>
      </c>
      <c r="I46" s="51">
        <f t="shared" si="6"/>
        <v>0</v>
      </c>
      <c r="J46" s="51">
        <f t="shared" si="6"/>
        <v>0</v>
      </c>
      <c r="K46" s="230">
        <f t="shared" si="1"/>
        <v>0</v>
      </c>
    </row>
    <row r="47" spans="1:11" ht="53.25" customHeight="1">
      <c r="A47" s="217"/>
      <c r="B47" s="19"/>
      <c r="C47" s="10" t="s">
        <v>265</v>
      </c>
      <c r="D47" s="36" t="s">
        <v>264</v>
      </c>
      <c r="E47" s="37">
        <f>IF('Załącznik Nr 1-dochody'!E74&gt;0,'Załącznik Nr 1-dochody'!E74,"")</f>
        <v>50000</v>
      </c>
      <c r="F47" s="37">
        <f>IF('Załącznik Nr 1-dochody'!F74&gt;0,'Załącznik Nr 1-dochody'!F74,"")</f>
      </c>
      <c r="G47" s="37">
        <f>IF('Załącznik Nr 1-dochody'!G74&gt;0,'Załącznik Nr 1-dochody'!G74,"")</f>
      </c>
      <c r="H47" s="37">
        <f>IF('Załącznik Nr 1-dochody'!H74&gt;0,'Załącznik Nr 1-dochody'!H74,"")</f>
      </c>
      <c r="I47" s="37">
        <f>IF('Załącznik Nr 1-dochody'!I74&gt;0,'Załącznik Nr 1-dochody'!I74,"")</f>
      </c>
      <c r="J47" s="37">
        <f>IF('Załącznik Nr 1-dochody'!J74&gt;0,'Załącznik Nr 1-dochody'!J74,"")</f>
      </c>
      <c r="K47" s="230"/>
    </row>
    <row r="48" spans="1:11" s="1" customFormat="1" ht="65.25" customHeight="1">
      <c r="A48" s="218">
        <v>756</v>
      </c>
      <c r="B48" s="130"/>
      <c r="C48" s="131" t="s">
        <v>143</v>
      </c>
      <c r="D48" s="129"/>
      <c r="E48" s="132">
        <f>SUM(E49)</f>
        <v>6623861</v>
      </c>
      <c r="F48" s="132">
        <f>SUM(F49)</f>
        <v>8147196</v>
      </c>
      <c r="G48" s="132">
        <f>SUM(G49)</f>
        <v>8147196</v>
      </c>
      <c r="H48" s="132"/>
      <c r="I48" s="132">
        <f>SUM(I49)</f>
        <v>0</v>
      </c>
      <c r="J48" s="132">
        <f>SUM(J49)</f>
        <v>0</v>
      </c>
      <c r="K48" s="230">
        <f t="shared" si="1"/>
        <v>1.2299768971601306</v>
      </c>
    </row>
    <row r="49" spans="1:11" s="3" customFormat="1" ht="38.25">
      <c r="A49" s="216"/>
      <c r="B49" s="147">
        <v>75622</v>
      </c>
      <c r="C49" s="134" t="s">
        <v>40</v>
      </c>
      <c r="D49" s="133"/>
      <c r="E49" s="43">
        <f>SUM(E50:E51)</f>
        <v>6623861</v>
      </c>
      <c r="F49" s="43">
        <f>SUM(F50:F51)</f>
        <v>8147196</v>
      </c>
      <c r="G49" s="43">
        <f>SUM(G50:G51)</f>
        <v>8147196</v>
      </c>
      <c r="H49" s="43"/>
      <c r="I49" s="43">
        <f>SUM(I50:I51)</f>
        <v>0</v>
      </c>
      <c r="J49" s="43">
        <f>SUM(J50:J51)</f>
        <v>0</v>
      </c>
      <c r="K49" s="230">
        <f t="shared" si="1"/>
        <v>1.2299768971601306</v>
      </c>
    </row>
    <row r="50" spans="1:11" ht="27.75" customHeight="1">
      <c r="A50" s="217"/>
      <c r="B50" s="19"/>
      <c r="C50" s="11" t="s">
        <v>38</v>
      </c>
      <c r="D50" s="36" t="s">
        <v>133</v>
      </c>
      <c r="E50" s="37">
        <f>IF('Załącznik Nr 1-dochody'!E105,'Załącznik Nr 1-dochody'!E105,"")</f>
        <v>6433861</v>
      </c>
      <c r="F50" s="37">
        <f>IF('Załącznik Nr 1-dochody'!F105,'Załącznik Nr 1-dochody'!F105,"")</f>
        <v>8047196</v>
      </c>
      <c r="G50" s="37">
        <f>IF('Załącznik Nr 1-dochody'!G105,'Załącznik Nr 1-dochody'!G105,"")</f>
        <v>8047196</v>
      </c>
      <c r="H50" s="37"/>
      <c r="I50" s="37">
        <f>IF('Załącznik Nr 1-dochody'!I105,'Załącznik Nr 1-dochody'!I105,"")</f>
      </c>
      <c r="J50" s="44"/>
      <c r="K50" s="230">
        <f t="shared" si="1"/>
        <v>1.2507568938775644</v>
      </c>
    </row>
    <row r="51" spans="1:11" ht="21" customHeight="1">
      <c r="A51" s="217"/>
      <c r="B51" s="19"/>
      <c r="C51" s="11" t="s">
        <v>39</v>
      </c>
      <c r="D51" s="36" t="s">
        <v>134</v>
      </c>
      <c r="E51" s="37">
        <f>IF('Załącznik Nr 1-dochody'!E106,'Załącznik Nr 1-dochody'!E106,"")</f>
        <v>190000</v>
      </c>
      <c r="F51" s="37">
        <f>IF('Załącznik Nr 1-dochody'!F106,'Załącznik Nr 1-dochody'!F106,"")</f>
        <v>100000</v>
      </c>
      <c r="G51" s="37">
        <f>IF('Załącznik Nr 1-dochody'!G106,'Załącznik Nr 1-dochody'!G106,"")</f>
        <v>100000</v>
      </c>
      <c r="H51" s="37"/>
      <c r="I51" s="37"/>
      <c r="J51" s="44"/>
      <c r="K51" s="230">
        <f t="shared" si="1"/>
        <v>0.5263157894736842</v>
      </c>
    </row>
    <row r="52" spans="1:11" s="1" customFormat="1" ht="21.75" customHeight="1">
      <c r="A52" s="218">
        <v>758</v>
      </c>
      <c r="B52" s="130"/>
      <c r="C52" s="131" t="s">
        <v>41</v>
      </c>
      <c r="D52" s="129"/>
      <c r="E52" s="132">
        <f aca="true" t="shared" si="7" ref="E52:J52">SUM(E53+E55+E5+E548+E57)</f>
        <v>35494971</v>
      </c>
      <c r="F52" s="132">
        <f t="shared" si="7"/>
        <v>37866017</v>
      </c>
      <c r="G52" s="132">
        <f t="shared" si="7"/>
        <v>0</v>
      </c>
      <c r="H52" s="132">
        <f t="shared" si="7"/>
        <v>37866017</v>
      </c>
      <c r="I52" s="132">
        <f t="shared" si="7"/>
        <v>0</v>
      </c>
      <c r="J52" s="132">
        <f t="shared" si="7"/>
        <v>0</v>
      </c>
      <c r="K52" s="230">
        <f t="shared" si="1"/>
        <v>1.066799491116643</v>
      </c>
    </row>
    <row r="53" spans="1:11" s="3" customFormat="1" ht="26.25" customHeight="1">
      <c r="A53" s="216"/>
      <c r="B53" s="147">
        <v>75801</v>
      </c>
      <c r="C53" s="134" t="s">
        <v>71</v>
      </c>
      <c r="D53" s="133"/>
      <c r="E53" s="43">
        <f aca="true" t="shared" si="8" ref="E53:J53">SUM(E54)</f>
        <v>32612189</v>
      </c>
      <c r="F53" s="43">
        <f t="shared" si="8"/>
        <v>34436329</v>
      </c>
      <c r="G53" s="43">
        <f t="shared" si="8"/>
        <v>0</v>
      </c>
      <c r="H53" s="43">
        <f t="shared" si="8"/>
        <v>34436329</v>
      </c>
      <c r="I53" s="43">
        <f t="shared" si="8"/>
        <v>0</v>
      </c>
      <c r="J53" s="43">
        <f t="shared" si="8"/>
        <v>0</v>
      </c>
      <c r="K53" s="230">
        <f t="shared" si="1"/>
        <v>1.0559343011289428</v>
      </c>
    </row>
    <row r="54" spans="1:11" ht="25.5" customHeight="1">
      <c r="A54" s="217"/>
      <c r="B54" s="19"/>
      <c r="C54" s="11" t="s">
        <v>87</v>
      </c>
      <c r="D54" s="36" t="s">
        <v>135</v>
      </c>
      <c r="E54" s="37">
        <f>IF('Załącznik Nr 1-dochody'!E109,'Załącznik Nr 1-dochody'!E109,"")</f>
        <v>32612189</v>
      </c>
      <c r="F54" s="37">
        <f>IF('Załącznik Nr 1-dochody'!F109,'Załącznik Nr 1-dochody'!F109,"")</f>
        <v>34436329</v>
      </c>
      <c r="G54" s="37">
        <f>IF('Załącznik Nr 1-dochody'!G109,'Załącznik Nr 1-dochody'!G109,"")</f>
      </c>
      <c r="H54" s="37">
        <f>IF('Załącznik Nr 1-dochody'!H109,'Załącznik Nr 1-dochody'!H109,"")</f>
        <v>34436329</v>
      </c>
      <c r="I54" s="37">
        <f>IF('Załącznik Nr 1-dochody'!I109,'Załącznik Nr 1-dochody'!I109,"")</f>
      </c>
      <c r="J54" s="37">
        <f>IF('Załącznik Nr 1-dochody'!J109,'Załącznik Nr 1-dochody'!J109,"")</f>
      </c>
      <c r="K54" s="230">
        <f t="shared" si="1"/>
        <v>1.0559343011289428</v>
      </c>
    </row>
    <row r="55" spans="1:11" s="3" customFormat="1" ht="30" customHeight="1">
      <c r="A55" s="216"/>
      <c r="B55" s="147">
        <v>75803</v>
      </c>
      <c r="C55" s="134" t="s">
        <v>97</v>
      </c>
      <c r="D55" s="133"/>
      <c r="E55" s="43">
        <f aca="true" t="shared" si="9" ref="E55:J55">SUM(E56)</f>
        <v>588565</v>
      </c>
      <c r="F55" s="43">
        <f t="shared" si="9"/>
        <v>522503</v>
      </c>
      <c r="G55" s="43">
        <f t="shared" si="9"/>
        <v>0</v>
      </c>
      <c r="H55" s="43">
        <f t="shared" si="9"/>
        <v>522503</v>
      </c>
      <c r="I55" s="43">
        <f t="shared" si="9"/>
        <v>0</v>
      </c>
      <c r="J55" s="43">
        <f t="shared" si="9"/>
        <v>0</v>
      </c>
      <c r="K55" s="230">
        <f t="shared" si="1"/>
        <v>0.8877575119145719</v>
      </c>
    </row>
    <row r="56" spans="1:11" ht="16.5" customHeight="1">
      <c r="A56" s="217"/>
      <c r="B56" s="19"/>
      <c r="C56" s="11" t="s">
        <v>89</v>
      </c>
      <c r="D56" s="36" t="s">
        <v>135</v>
      </c>
      <c r="E56" s="37">
        <f>IF('Załącznik Nr 1-dochody'!E112,'Załącznik Nr 1-dochody'!E112,"")</f>
        <v>588565</v>
      </c>
      <c r="F56" s="37">
        <f>IF('Załącznik Nr 1-dochody'!F112,'Załącznik Nr 1-dochody'!F112,"")</f>
        <v>522503</v>
      </c>
      <c r="G56" s="37">
        <f>IF('Załącznik Nr 1-dochody'!G112,'Załącznik Nr 1-dochody'!G112,"")</f>
      </c>
      <c r="H56" s="37">
        <f>IF('Załącznik Nr 1-dochody'!H112,'Załącznik Nr 1-dochody'!H112,"")</f>
        <v>522503</v>
      </c>
      <c r="I56" s="37">
        <f>IF('Załącznik Nr 1-dochody'!I112,'Załącznik Nr 1-dochody'!I112,"")</f>
      </c>
      <c r="J56" s="37">
        <f>IF('Załącznik Nr 1-dochody'!J112,'Załącznik Nr 1-dochody'!J112,"")</f>
      </c>
      <c r="K56" s="230">
        <f t="shared" si="1"/>
        <v>0.8877575119145719</v>
      </c>
    </row>
    <row r="57" spans="1:11" ht="30.75" customHeight="1">
      <c r="A57" s="217"/>
      <c r="B57" s="41">
        <v>75832</v>
      </c>
      <c r="C57" s="18" t="s">
        <v>186</v>
      </c>
      <c r="D57" s="42"/>
      <c r="E57" s="43">
        <f aca="true" t="shared" si="10" ref="E57:J57">SUM(E58)</f>
        <v>2294217</v>
      </c>
      <c r="F57" s="43">
        <f t="shared" si="10"/>
        <v>2907185</v>
      </c>
      <c r="G57" s="43">
        <f t="shared" si="10"/>
        <v>0</v>
      </c>
      <c r="H57" s="43">
        <f t="shared" si="10"/>
        <v>2907185</v>
      </c>
      <c r="I57" s="43">
        <f t="shared" si="10"/>
        <v>0</v>
      </c>
      <c r="J57" s="43">
        <f t="shared" si="10"/>
        <v>0</v>
      </c>
      <c r="K57" s="230">
        <f t="shared" si="1"/>
        <v>1.2671796085549012</v>
      </c>
    </row>
    <row r="58" spans="1:11" ht="15.75" customHeight="1">
      <c r="A58" s="217"/>
      <c r="B58" s="19"/>
      <c r="C58" s="11" t="s">
        <v>89</v>
      </c>
      <c r="D58" s="36" t="s">
        <v>135</v>
      </c>
      <c r="E58" s="37">
        <f>IF('Załącznik Nr 1-dochody'!E118,'Załącznik Nr 1-dochody'!E118,"")</f>
        <v>2294217</v>
      </c>
      <c r="F58" s="37">
        <f>IF('Załącznik Nr 1-dochody'!F118,'Załącznik Nr 1-dochody'!F118,"")</f>
        <v>2907185</v>
      </c>
      <c r="G58" s="37">
        <f>IF('Załącznik Nr 1-dochody'!G118,'Załącznik Nr 1-dochody'!G118,"")</f>
      </c>
      <c r="H58" s="37">
        <f>IF('Załącznik Nr 1-dochody'!H118,'Załącznik Nr 1-dochody'!H118,"")</f>
        <v>2907185</v>
      </c>
      <c r="I58" s="37">
        <f>IF('Załącznik Nr 1-dochody'!I118,'Załącznik Nr 1-dochody'!I118,"")</f>
      </c>
      <c r="J58" s="37">
        <f>IF('Załącznik Nr 1-dochody'!J118,'Załącznik Nr 1-dochody'!J118,"")</f>
      </c>
      <c r="K58" s="230">
        <f t="shared" si="1"/>
        <v>1.2671796085549012</v>
      </c>
    </row>
    <row r="59" spans="1:11" s="1" customFormat="1" ht="22.5" customHeight="1">
      <c r="A59" s="218">
        <v>801</v>
      </c>
      <c r="B59" s="130"/>
      <c r="C59" s="131" t="s">
        <v>42</v>
      </c>
      <c r="D59" s="129"/>
      <c r="E59" s="132">
        <f aca="true" t="shared" si="11" ref="E59:J59">SUM(E60+E63+E67+E69+E73)</f>
        <v>235345</v>
      </c>
      <c r="F59" s="132">
        <f t="shared" si="11"/>
        <v>118928</v>
      </c>
      <c r="G59" s="132">
        <f t="shared" si="11"/>
        <v>118928</v>
      </c>
      <c r="H59" s="132">
        <f t="shared" si="11"/>
        <v>0</v>
      </c>
      <c r="I59" s="132">
        <f t="shared" si="11"/>
        <v>0</v>
      </c>
      <c r="J59" s="132">
        <f t="shared" si="11"/>
        <v>0</v>
      </c>
      <c r="K59" s="230">
        <f t="shared" si="1"/>
        <v>0.5053347213665045</v>
      </c>
    </row>
    <row r="60" spans="1:11" s="1" customFormat="1" ht="22.5" customHeight="1">
      <c r="A60" s="219"/>
      <c r="B60" s="233">
        <v>80102</v>
      </c>
      <c r="C60" s="234" t="s">
        <v>269</v>
      </c>
      <c r="D60" s="142"/>
      <c r="E60" s="143">
        <f aca="true" t="shared" si="12" ref="E60:J60">SUM(E61:E62)</f>
        <v>14995</v>
      </c>
      <c r="F60" s="143">
        <f t="shared" si="12"/>
        <v>1500</v>
      </c>
      <c r="G60" s="143">
        <f t="shared" si="12"/>
        <v>1500</v>
      </c>
      <c r="H60" s="143">
        <f t="shared" si="12"/>
        <v>0</v>
      </c>
      <c r="I60" s="143">
        <f t="shared" si="12"/>
        <v>0</v>
      </c>
      <c r="J60" s="143">
        <f t="shared" si="12"/>
        <v>0</v>
      </c>
      <c r="K60" s="230">
        <f t="shared" si="1"/>
        <v>0.10003334444814939</v>
      </c>
    </row>
    <row r="61" spans="1:11" s="1" customFormat="1" ht="75.75" customHeight="1">
      <c r="A61" s="219"/>
      <c r="B61" s="139"/>
      <c r="C61" s="11" t="s">
        <v>255</v>
      </c>
      <c r="D61" s="36" t="s">
        <v>140</v>
      </c>
      <c r="E61" s="37">
        <f>IF('Załącznik Nr 1-dochody'!E127,'Załącznik Nr 1-dochody'!E127,"")</f>
        <v>14995</v>
      </c>
      <c r="F61" s="37">
        <f>IF('Załącznik Nr 1-dochody'!F127,'Załącznik Nr 1-dochody'!F127,"")</f>
      </c>
      <c r="G61" s="37">
        <f>IF('Załącznik Nr 1-dochody'!G127,'Załącznik Nr 1-dochody'!G127,"")</f>
      </c>
      <c r="H61" s="37">
        <f>IF('Załącznik Nr 1-dochody'!H127,'Załącznik Nr 1-dochody'!H127,"")</f>
      </c>
      <c r="I61" s="37">
        <f>IF('Załącznik Nr 1-dochody'!I127,'Załącznik Nr 1-dochody'!I127,"")</f>
      </c>
      <c r="J61" s="37">
        <f>IF('Załącznik Nr 1-dochody'!J127,'Załącznik Nr 1-dochody'!J127,"")</f>
      </c>
      <c r="K61" s="230"/>
    </row>
    <row r="62" spans="1:11" s="1" customFormat="1" ht="18.75" customHeight="1">
      <c r="A62" s="219"/>
      <c r="B62" s="139"/>
      <c r="C62" s="11" t="s">
        <v>4</v>
      </c>
      <c r="D62" s="36" t="s">
        <v>119</v>
      </c>
      <c r="E62" s="37">
        <f>IF('Załącznik Nr 1-dochody'!E128,'Załącznik Nr 1-dochody'!E128,"")</f>
      </c>
      <c r="F62" s="37">
        <f>IF('Załącznik Nr 1-dochody'!F128,'Załącznik Nr 1-dochody'!F128,"")</f>
        <v>1500</v>
      </c>
      <c r="G62" s="37">
        <f>IF('Załącznik Nr 1-dochody'!G128,'Załącznik Nr 1-dochody'!G128,"")</f>
        <v>1500</v>
      </c>
      <c r="H62" s="37">
        <f>IF('Załącznik Nr 1-dochody'!H128,'Załącznik Nr 1-dochody'!H128,"")</f>
      </c>
      <c r="I62" s="37">
        <f>IF('Załącznik Nr 1-dochody'!I128,'Załącznik Nr 1-dochody'!I128,"")</f>
      </c>
      <c r="J62" s="37">
        <f>IF('Załącznik Nr 1-dochody'!J128,'Załącznik Nr 1-dochody'!J128,"")</f>
      </c>
      <c r="K62" s="230"/>
    </row>
    <row r="63" spans="1:11" s="5" customFormat="1" ht="18" customHeight="1">
      <c r="A63" s="216"/>
      <c r="B63" s="147">
        <v>80120</v>
      </c>
      <c r="C63" s="134" t="s">
        <v>45</v>
      </c>
      <c r="D63" s="133"/>
      <c r="E63" s="43">
        <f aca="true" t="shared" si="13" ref="E63:J63">SUM(E64:E66)</f>
        <v>49028</v>
      </c>
      <c r="F63" s="43">
        <f t="shared" si="13"/>
        <v>47562</v>
      </c>
      <c r="G63" s="43">
        <f t="shared" si="13"/>
        <v>47562</v>
      </c>
      <c r="H63" s="43">
        <f t="shared" si="13"/>
        <v>0</v>
      </c>
      <c r="I63" s="43">
        <f t="shared" si="13"/>
        <v>0</v>
      </c>
      <c r="J63" s="43">
        <f t="shared" si="13"/>
        <v>0</v>
      </c>
      <c r="K63" s="230">
        <f t="shared" si="1"/>
        <v>0.9700987190992902</v>
      </c>
    </row>
    <row r="64" spans="1:11" s="5" customFormat="1" ht="76.5" customHeight="1">
      <c r="A64" s="216"/>
      <c r="B64" s="158"/>
      <c r="C64" s="11" t="s">
        <v>98</v>
      </c>
      <c r="D64" s="159" t="s">
        <v>110</v>
      </c>
      <c r="E64" s="37">
        <f>IF('Załącznik Nr 1-dochody'!E138,'Załącznik Nr 1-dochody'!E138,"")</f>
        <v>42794</v>
      </c>
      <c r="F64" s="45">
        <f>IF('Załącznik Nr 1-dochody'!F138,'Załącznik Nr 1-dochody'!F138,"")</f>
        <v>27102</v>
      </c>
      <c r="G64" s="45">
        <f>IF('Załącznik Nr 1-dochody'!G138,'Załącznik Nr 1-dochody'!G138,"")</f>
        <v>27102</v>
      </c>
      <c r="H64" s="45"/>
      <c r="I64" s="171"/>
      <c r="J64" s="171"/>
      <c r="K64" s="230">
        <f t="shared" si="1"/>
        <v>0.6333130812730756</v>
      </c>
    </row>
    <row r="65" spans="1:11" s="5" customFormat="1" ht="17.25" customHeight="1">
      <c r="A65" s="216"/>
      <c r="B65" s="158"/>
      <c r="C65" s="11" t="s">
        <v>10</v>
      </c>
      <c r="D65" s="159" t="s">
        <v>107</v>
      </c>
      <c r="E65" s="37">
        <f>IF('Załącznik Nr 1-dochody'!E139,'Załącznik Nr 1-dochody'!E139,"")</f>
        <v>6234</v>
      </c>
      <c r="F65" s="37">
        <f>IF('Załącznik Nr 1-dochody'!F139,'Załącznik Nr 1-dochody'!F139,"")</f>
      </c>
      <c r="G65" s="37">
        <f>IF('Załącznik Nr 1-dochody'!G139,'Załącznik Nr 1-dochody'!G139,"")</f>
      </c>
      <c r="H65" s="37">
        <f>IF('Załącznik Nr 1-dochody'!H139,'Załącznik Nr 1-dochody'!H139,"")</f>
      </c>
      <c r="I65" s="37">
        <f>IF('Załącznik Nr 1-dochody'!I139,'Załącznik Nr 1-dochody'!I139,"")</f>
      </c>
      <c r="J65" s="37">
        <f>IF('Załącznik Nr 1-dochody'!J139,'Załącznik Nr 1-dochody'!J139,"")</f>
      </c>
      <c r="K65" s="230"/>
    </row>
    <row r="66" spans="1:11" s="5" customFormat="1" ht="17.25" customHeight="1">
      <c r="A66" s="216"/>
      <c r="B66" s="158"/>
      <c r="C66" s="11" t="s">
        <v>4</v>
      </c>
      <c r="D66" s="36" t="s">
        <v>119</v>
      </c>
      <c r="E66" s="37">
        <f>IF('Załącznik Nr 1-dochody'!E140,'Załącznik Nr 1-dochody'!E140,"")</f>
      </c>
      <c r="F66" s="37">
        <f>IF('Załącznik Nr 1-dochody'!F140,'Załącznik Nr 1-dochody'!F140,"")</f>
        <v>20460</v>
      </c>
      <c r="G66" s="37">
        <f>IF('Załącznik Nr 1-dochody'!G140,'Załącznik Nr 1-dochody'!G140,"")</f>
        <v>20460</v>
      </c>
      <c r="H66" s="37">
        <f>IF('Załącznik Nr 1-dochody'!H140,'Załącznik Nr 1-dochody'!H140,"")</f>
      </c>
      <c r="I66" s="37">
        <f>IF('Załącznik Nr 1-dochody'!I140,'Załącznik Nr 1-dochody'!I140,"")</f>
      </c>
      <c r="J66" s="37">
        <f>IF('Załącznik Nr 1-dochody'!J140,'Załącznik Nr 1-dochody'!J140,"")</f>
      </c>
      <c r="K66" s="230"/>
    </row>
    <row r="67" spans="1:11" s="4" customFormat="1" ht="15" customHeight="1">
      <c r="A67" s="217"/>
      <c r="B67" s="41">
        <v>80123</v>
      </c>
      <c r="C67" s="18" t="s">
        <v>144</v>
      </c>
      <c r="D67" s="42"/>
      <c r="E67" s="43">
        <f>SUM(E68)</f>
        <v>2000</v>
      </c>
      <c r="F67" s="43">
        <f>SUM(F68)</f>
        <v>0</v>
      </c>
      <c r="G67" s="43">
        <f>SUM(G68)</f>
        <v>0</v>
      </c>
      <c r="H67" s="43"/>
      <c r="I67" s="43">
        <f>SUM(I68)</f>
        <v>0</v>
      </c>
      <c r="J67" s="43">
        <f>SUM(J68)</f>
        <v>0</v>
      </c>
      <c r="K67" s="230">
        <f t="shared" si="1"/>
        <v>0</v>
      </c>
    </row>
    <row r="68" spans="1:11" s="4" customFormat="1" ht="93" customHeight="1">
      <c r="A68" s="217"/>
      <c r="B68" s="172"/>
      <c r="C68" s="11" t="s">
        <v>98</v>
      </c>
      <c r="D68" s="28" t="s">
        <v>110</v>
      </c>
      <c r="E68" s="37">
        <f>IF('Załącznik Nr 1-dochody'!E142,'Załącznik Nr 1-dochody'!E142,"")</f>
        <v>2000</v>
      </c>
      <c r="F68" s="45">
        <f>IF('Załącznik Nr 1-dochody'!F142,'Załącznik Nr 1-dochody'!F142,"")</f>
      </c>
      <c r="G68" s="45">
        <f>IF('Załącznik Nr 1-dochody'!G142,'Załącznik Nr 1-dochody'!G142,"")</f>
      </c>
      <c r="H68" s="45"/>
      <c r="I68" s="171"/>
      <c r="J68" s="171"/>
      <c r="K68" s="230"/>
    </row>
    <row r="69" spans="1:11" s="5" customFormat="1" ht="18" customHeight="1">
      <c r="A69" s="216"/>
      <c r="B69" s="147">
        <v>80130</v>
      </c>
      <c r="C69" s="134" t="s">
        <v>101</v>
      </c>
      <c r="D69" s="133"/>
      <c r="E69" s="43">
        <f>SUM(E70:E72)</f>
        <v>143808</v>
      </c>
      <c r="F69" s="43">
        <f>SUM(F70:F72)</f>
        <v>53040</v>
      </c>
      <c r="G69" s="43">
        <f>SUM(G70:G72)</f>
        <v>53040</v>
      </c>
      <c r="H69" s="43"/>
      <c r="I69" s="43">
        <f>SUM(I70:I72)</f>
        <v>0</v>
      </c>
      <c r="J69" s="43">
        <f>SUM(J70:J72)</f>
        <v>0</v>
      </c>
      <c r="K69" s="230">
        <f t="shared" si="1"/>
        <v>0.36882510013351133</v>
      </c>
    </row>
    <row r="70" spans="1:11" s="5" customFormat="1" ht="91.5" customHeight="1">
      <c r="A70" s="216"/>
      <c r="B70" s="158"/>
      <c r="C70" s="11" t="s">
        <v>98</v>
      </c>
      <c r="D70" s="28" t="s">
        <v>110</v>
      </c>
      <c r="E70" s="37">
        <f>IF('Załącznik Nr 1-dochody'!E144,'Załącznik Nr 1-dochody'!E144,"")</f>
        <v>38330</v>
      </c>
      <c r="F70" s="37">
        <f>IF('Załącznik Nr 1-dochody'!F144,'Załącznik Nr 1-dochody'!F144,"")</f>
        <v>36580</v>
      </c>
      <c r="G70" s="37">
        <f>IF('Załącznik Nr 1-dochody'!G144,'Załącznik Nr 1-dochody'!G144,"")</f>
        <v>36580</v>
      </c>
      <c r="H70" s="37"/>
      <c r="I70" s="37">
        <f>IF('Załącznik Nr 1-dochody'!I144,'Załącznik Nr 1-dochody'!I144,"")</f>
      </c>
      <c r="J70" s="37">
        <f>IF('Załącznik Nr 1-dochody'!J144,'Załącznik Nr 1-dochody'!J144,"")</f>
      </c>
      <c r="K70" s="230">
        <f t="shared" si="1"/>
        <v>0.9543438559874772</v>
      </c>
    </row>
    <row r="71" spans="1:11" s="5" customFormat="1" ht="70.5" customHeight="1">
      <c r="A71" s="216"/>
      <c r="B71" s="158"/>
      <c r="C71" s="11" t="s">
        <v>223</v>
      </c>
      <c r="D71" s="28" t="s">
        <v>231</v>
      </c>
      <c r="E71" s="37">
        <f>IF('Załącznik Nr 1-dochody'!E145,'Załącznik Nr 1-dochody'!E145,"")</f>
        <v>79478</v>
      </c>
      <c r="F71" s="37">
        <f>IF('Załącznik Nr 1-dochody'!F145,'Załącznik Nr 1-dochody'!F145,"")</f>
      </c>
      <c r="G71" s="37">
        <f>IF('Załącznik Nr 1-dochody'!G145,'Załącznik Nr 1-dochody'!G145,"")</f>
      </c>
      <c r="H71" s="37"/>
      <c r="I71" s="37">
        <f>IF('Załącznik Nr 1-dochody'!I145,'Załącznik Nr 1-dochody'!I145,"")</f>
      </c>
      <c r="J71" s="37">
        <f>IF('Załącznik Nr 1-dochody'!J145,'Załącznik Nr 1-dochody'!J145,"")</f>
      </c>
      <c r="K71" s="230"/>
    </row>
    <row r="72" spans="1:11" s="5" customFormat="1" ht="13.5" customHeight="1">
      <c r="A72" s="216"/>
      <c r="B72" s="158"/>
      <c r="C72" s="11" t="s">
        <v>4</v>
      </c>
      <c r="D72" s="28" t="s">
        <v>119</v>
      </c>
      <c r="E72" s="37">
        <f>IF('Załącznik Nr 1-dochody'!E146,'Załącznik Nr 1-dochody'!E146,"")</f>
        <v>26000</v>
      </c>
      <c r="F72" s="37">
        <f>IF('Załącznik Nr 1-dochody'!F146,'Załącznik Nr 1-dochody'!F146,"")</f>
        <v>16460</v>
      </c>
      <c r="G72" s="37">
        <f>IF('Załącznik Nr 1-dochody'!G146,'Załącznik Nr 1-dochody'!G146,"")</f>
        <v>16460</v>
      </c>
      <c r="H72" s="37"/>
      <c r="I72" s="37">
        <f>IF('Załącznik Nr 1-dochody'!I146,'Załącznik Nr 1-dochody'!I146,"")</f>
      </c>
      <c r="J72" s="37">
        <f>IF('Załącznik Nr 1-dochody'!J146,'Załącznik Nr 1-dochody'!J146,"")</f>
      </c>
      <c r="K72" s="230">
        <f t="shared" si="1"/>
        <v>0.6330769230769231</v>
      </c>
    </row>
    <row r="73" spans="1:11" s="5" customFormat="1" ht="36.75" customHeight="1">
      <c r="A73" s="216"/>
      <c r="B73" s="147">
        <v>80140</v>
      </c>
      <c r="C73" s="134" t="s">
        <v>72</v>
      </c>
      <c r="D73" s="133"/>
      <c r="E73" s="43">
        <f>SUM(E74:E75)</f>
        <v>25514</v>
      </c>
      <c r="F73" s="43">
        <f>SUM(F74:F75)</f>
        <v>16826</v>
      </c>
      <c r="G73" s="43">
        <f>SUM(G74:G75)</f>
        <v>16826</v>
      </c>
      <c r="H73" s="43"/>
      <c r="I73" s="43">
        <f>SUM(I74:I75)</f>
        <v>0</v>
      </c>
      <c r="J73" s="43">
        <f>SUM(J74:J75)</f>
        <v>0</v>
      </c>
      <c r="K73" s="230">
        <f t="shared" si="1"/>
        <v>0.6594810692169005</v>
      </c>
    </row>
    <row r="74" spans="1:11" s="4" customFormat="1" ht="92.25" customHeight="1">
      <c r="A74" s="217"/>
      <c r="B74" s="19"/>
      <c r="C74" s="11" t="s">
        <v>98</v>
      </c>
      <c r="D74" s="36" t="s">
        <v>110</v>
      </c>
      <c r="E74" s="37">
        <f>IF('Załącznik Nr 1-dochody'!E148,'Załącznik Nr 1-dochody'!E148,"")</f>
        <v>21514</v>
      </c>
      <c r="F74" s="37">
        <f>IF('Załącznik Nr 1-dochody'!F148,'Załącznik Nr 1-dochody'!F148,"")</f>
        <v>14626</v>
      </c>
      <c r="G74" s="37">
        <f>IF('Załącznik Nr 1-dochody'!G148,'Załącznik Nr 1-dochody'!G148,"")</f>
        <v>14626</v>
      </c>
      <c r="H74" s="37"/>
      <c r="I74" s="37">
        <f>IF('Załącznik Nr 1-dochody'!I148,'Załącznik Nr 1-dochody'!I148,"")</f>
      </c>
      <c r="J74" s="44"/>
      <c r="K74" s="230">
        <f t="shared" si="1"/>
        <v>0.6798363856093707</v>
      </c>
    </row>
    <row r="75" spans="1:11" s="4" customFormat="1" ht="27" customHeight="1">
      <c r="A75" s="217"/>
      <c r="B75" s="19"/>
      <c r="C75" s="11" t="s">
        <v>4</v>
      </c>
      <c r="D75" s="28" t="s">
        <v>119</v>
      </c>
      <c r="E75" s="37">
        <f>IF('Załącznik Nr 1-dochody'!E149,'Załącznik Nr 1-dochody'!E149,"")</f>
        <v>4000</v>
      </c>
      <c r="F75" s="37">
        <f>IF('Załącznik Nr 1-dochody'!F149,'Załącznik Nr 1-dochody'!F149,"")</f>
        <v>2200</v>
      </c>
      <c r="G75" s="37">
        <f>IF('Załącznik Nr 1-dochody'!G149,'Załącznik Nr 1-dochody'!G149,"")</f>
        <v>2200</v>
      </c>
      <c r="H75" s="37"/>
      <c r="I75" s="37">
        <f>IF('Załącznik Nr 1-dochody'!I149,'Załącznik Nr 1-dochody'!I149,"")</f>
      </c>
      <c r="J75" s="37">
        <f>IF('Załącznik Nr 1-dochody'!J149,'Załącznik Nr 1-dochody'!J149,"")</f>
      </c>
      <c r="K75" s="230">
        <f t="shared" si="1"/>
        <v>0.55</v>
      </c>
    </row>
    <row r="76" spans="1:11" s="4" customFormat="1" ht="22.5" customHeight="1">
      <c r="A76" s="224">
        <v>803</v>
      </c>
      <c r="B76" s="193"/>
      <c r="C76" s="202" t="s">
        <v>217</v>
      </c>
      <c r="D76" s="235"/>
      <c r="E76" s="236">
        <f>SUM(E77)</f>
        <v>49679</v>
      </c>
      <c r="F76" s="236">
        <f>SUM(F77)</f>
        <v>32291</v>
      </c>
      <c r="G76" s="236">
        <f>SUM(G77)</f>
        <v>0</v>
      </c>
      <c r="H76" s="236"/>
      <c r="I76" s="236">
        <f>SUM(I77)</f>
        <v>8075</v>
      </c>
      <c r="J76" s="236">
        <f>SUM(J77)</f>
        <v>24216</v>
      </c>
      <c r="K76" s="230">
        <f t="shared" si="1"/>
        <v>0.6499929547696209</v>
      </c>
    </row>
    <row r="77" spans="1:11" s="4" customFormat="1" ht="17.25" customHeight="1">
      <c r="A77" s="223"/>
      <c r="B77" s="237">
        <v>80309</v>
      </c>
      <c r="C77" s="185" t="s">
        <v>216</v>
      </c>
      <c r="D77" s="186"/>
      <c r="E77" s="238">
        <f>SUM(E78:E79)</f>
        <v>49679</v>
      </c>
      <c r="F77" s="238">
        <f>SUM(F78:F79)</f>
        <v>32291</v>
      </c>
      <c r="G77" s="238">
        <f>SUM(G78:G79)</f>
        <v>0</v>
      </c>
      <c r="H77" s="238"/>
      <c r="I77" s="238">
        <f>SUM(I78:I79)</f>
        <v>8075</v>
      </c>
      <c r="J77" s="238">
        <f>SUM(J78:J79)</f>
        <v>24216</v>
      </c>
      <c r="K77" s="230">
        <f t="shared" si="1"/>
        <v>0.6499929547696209</v>
      </c>
    </row>
    <row r="78" spans="1:11" s="4" customFormat="1" ht="80.25" customHeight="1">
      <c r="A78" s="217"/>
      <c r="B78" s="19"/>
      <c r="C78" s="10" t="s">
        <v>243</v>
      </c>
      <c r="D78" s="36" t="s">
        <v>236</v>
      </c>
      <c r="E78" s="37">
        <f>IF('Załącznik Nr 1-dochody'!E156,'Załącznik Nr 1-dochody'!E156,"")</f>
        <v>37259</v>
      </c>
      <c r="F78" s="37">
        <f>IF('Załącznik Nr 1-dochody'!F156,'Załącznik Nr 1-dochody'!F156,"")</f>
        <v>24216</v>
      </c>
      <c r="G78" s="37">
        <f>IF('Załącznik Nr 1-dochody'!G156,'Załącznik Nr 1-dochody'!G156,"")</f>
      </c>
      <c r="H78" s="37"/>
      <c r="I78" s="37">
        <f>IF('Załącznik Nr 1-dochody'!I156,'Załącznik Nr 1-dochody'!I156,"")</f>
      </c>
      <c r="J78" s="37">
        <f>IF('Załącznik Nr 1-dochody'!J156,'Załącznik Nr 1-dochody'!J156,"")</f>
        <v>24216</v>
      </c>
      <c r="K78" s="230">
        <f t="shared" si="1"/>
        <v>0.6499369279905526</v>
      </c>
    </row>
    <row r="79" spans="1:14" s="4" customFormat="1" ht="84" customHeight="1">
      <c r="A79" s="217"/>
      <c r="B79" s="19"/>
      <c r="C79" s="10" t="s">
        <v>243</v>
      </c>
      <c r="D79" s="36" t="s">
        <v>235</v>
      </c>
      <c r="E79" s="37">
        <f>IF('Załącznik Nr 1-dochody'!E157,'Załącznik Nr 1-dochody'!E157,"")</f>
        <v>12420</v>
      </c>
      <c r="F79" s="37">
        <f>IF('Załącznik Nr 1-dochody'!F157,'Załącznik Nr 1-dochody'!F157,"")</f>
        <v>8075</v>
      </c>
      <c r="G79" s="37">
        <f>IF('Załącznik Nr 1-dochody'!G157,'Załącznik Nr 1-dochody'!G157,"")</f>
      </c>
      <c r="H79" s="37"/>
      <c r="I79" s="37">
        <f>IF('Załącznik Nr 1-dochody'!I157,'Załącznik Nr 1-dochody'!I157,"")</f>
        <v>8075</v>
      </c>
      <c r="J79" s="37">
        <f>IF('Załącznik Nr 1-dochody'!J157,'Załącznik Nr 1-dochody'!J157,"")</f>
      </c>
      <c r="K79" s="230">
        <f t="shared" si="1"/>
        <v>0.6501610305958132</v>
      </c>
      <c r="N79" s="7"/>
    </row>
    <row r="80" spans="1:11" s="7" customFormat="1" ht="24" customHeight="1">
      <c r="A80" s="218">
        <v>851</v>
      </c>
      <c r="B80" s="130"/>
      <c r="C80" s="131" t="s">
        <v>46</v>
      </c>
      <c r="D80" s="129"/>
      <c r="E80" s="132">
        <f>SUM(E81)</f>
        <v>29000</v>
      </c>
      <c r="F80" s="132">
        <f>SUM(F81)</f>
        <v>31000</v>
      </c>
      <c r="G80" s="132">
        <f>SUM(G81)</f>
        <v>0</v>
      </c>
      <c r="H80" s="132"/>
      <c r="I80" s="132">
        <f>SUM(I81)</f>
        <v>31000</v>
      </c>
      <c r="J80" s="132">
        <f>SUM(J81)</f>
        <v>0</v>
      </c>
      <c r="K80" s="230">
        <f t="shared" si="1"/>
        <v>1.0689655172413792</v>
      </c>
    </row>
    <row r="81" spans="1:11" s="5" customFormat="1" ht="54" customHeight="1">
      <c r="A81" s="216"/>
      <c r="B81" s="147">
        <v>85156</v>
      </c>
      <c r="C81" s="134" t="s">
        <v>102</v>
      </c>
      <c r="D81" s="133"/>
      <c r="E81" s="43">
        <f>SUM(E82:E83)</f>
        <v>29000</v>
      </c>
      <c r="F81" s="43">
        <f>SUM(F82:F83)</f>
        <v>31000</v>
      </c>
      <c r="G81" s="43">
        <f>SUM(G82:G83)</f>
        <v>0</v>
      </c>
      <c r="H81" s="43"/>
      <c r="I81" s="43">
        <f>SUM(I82:I83)</f>
        <v>31000</v>
      </c>
      <c r="J81" s="43">
        <f>SUM(J82:J83)</f>
        <v>0</v>
      </c>
      <c r="K81" s="230">
        <f aca="true" t="shared" si="14" ref="K81:K136">F81/E81</f>
        <v>1.0689655172413792</v>
      </c>
    </row>
    <row r="82" spans="1:11" s="4" customFormat="1" ht="96" customHeight="1">
      <c r="A82" s="217"/>
      <c r="B82" s="19"/>
      <c r="C82" s="10" t="s">
        <v>178</v>
      </c>
      <c r="D82" s="36" t="s">
        <v>113</v>
      </c>
      <c r="E82" s="37">
        <f>IF('Załącznik Nr 1-dochody'!E160,'Załącznik Nr 1-dochody'!E160,"")</f>
        <v>2000</v>
      </c>
      <c r="F82" s="37">
        <f>IF('Załącznik Nr 1-dochody'!F160,'Załącznik Nr 1-dochody'!F160,"")</f>
        <v>3000</v>
      </c>
      <c r="G82" s="37">
        <f>IF('Załącznik Nr 1-dochody'!G160,'Załącznik Nr 1-dochody'!G160,"")</f>
      </c>
      <c r="H82" s="37"/>
      <c r="I82" s="37">
        <f>IF('Załącznik Nr 1-dochody'!I160,'Załącznik Nr 1-dochody'!I160,"")</f>
        <v>3000</v>
      </c>
      <c r="J82" s="44"/>
      <c r="K82" s="230">
        <f t="shared" si="14"/>
        <v>1.5</v>
      </c>
    </row>
    <row r="83" spans="1:11" s="4" customFormat="1" ht="86.25" customHeight="1">
      <c r="A83" s="217"/>
      <c r="B83" s="19"/>
      <c r="C83" s="11" t="s">
        <v>177</v>
      </c>
      <c r="D83" s="36" t="s">
        <v>113</v>
      </c>
      <c r="E83" s="37">
        <f>IF('Załącznik Nr 1-dochody'!E162,'Załącznik Nr 1-dochody'!E162,"")</f>
        <v>27000</v>
      </c>
      <c r="F83" s="37">
        <f>IF('Załącznik Nr 1-dochody'!F162,'Załącznik Nr 1-dochody'!F162,"")</f>
        <v>28000</v>
      </c>
      <c r="G83" s="37">
        <f>IF('Załącznik Nr 1-dochody'!G162,'Załącznik Nr 1-dochody'!G162,"")</f>
      </c>
      <c r="H83" s="37"/>
      <c r="I83" s="37">
        <f>IF('Załącznik Nr 1-dochody'!I162,'Załącznik Nr 1-dochody'!I162,"")</f>
        <v>28000</v>
      </c>
      <c r="J83" s="44"/>
      <c r="K83" s="230">
        <f t="shared" si="14"/>
        <v>1.037037037037037</v>
      </c>
    </row>
    <row r="84" spans="1:11" s="7" customFormat="1" ht="22.5" customHeight="1">
      <c r="A84" s="218">
        <v>852</v>
      </c>
      <c r="B84" s="130"/>
      <c r="C84" s="131" t="s">
        <v>103</v>
      </c>
      <c r="D84" s="129"/>
      <c r="E84" s="132">
        <f aca="true" t="shared" si="15" ref="E84:J84">SUM(E85+E92+E97+E100+E102+E108+E90+E110)</f>
        <v>3198730</v>
      </c>
      <c r="F84" s="132">
        <f t="shared" si="15"/>
        <v>3117308</v>
      </c>
      <c r="G84" s="132">
        <f t="shared" si="15"/>
        <v>596308</v>
      </c>
      <c r="H84" s="132">
        <f t="shared" si="15"/>
        <v>0</v>
      </c>
      <c r="I84" s="132">
        <f t="shared" si="15"/>
        <v>2521000</v>
      </c>
      <c r="J84" s="132">
        <f t="shared" si="15"/>
        <v>0</v>
      </c>
      <c r="K84" s="230">
        <f t="shared" si="14"/>
        <v>0.9745455227543431</v>
      </c>
    </row>
    <row r="85" spans="1:11" s="5" customFormat="1" ht="30.75" customHeight="1">
      <c r="A85" s="216"/>
      <c r="B85" s="147">
        <v>85201</v>
      </c>
      <c r="C85" s="134" t="s">
        <v>47</v>
      </c>
      <c r="D85" s="133"/>
      <c r="E85" s="43">
        <f>SUM(E86:E89)</f>
        <v>563509</v>
      </c>
      <c r="F85" s="43">
        <f>SUM(F86:F89)</f>
        <v>774944</v>
      </c>
      <c r="G85" s="43">
        <f>SUM(G86:G89)</f>
        <v>25944</v>
      </c>
      <c r="H85" s="43"/>
      <c r="I85" s="43">
        <f>SUM(I86:I89)</f>
        <v>749000</v>
      </c>
      <c r="J85" s="43">
        <f>SUM(J86:J89)</f>
        <v>0</v>
      </c>
      <c r="K85" s="230">
        <f t="shared" si="14"/>
        <v>1.3752113985757104</v>
      </c>
    </row>
    <row r="86" spans="1:11" s="4" customFormat="1" ht="12.75">
      <c r="A86" s="217"/>
      <c r="B86" s="19"/>
      <c r="C86" s="11" t="s">
        <v>48</v>
      </c>
      <c r="D86" s="36" t="s">
        <v>138</v>
      </c>
      <c r="E86" s="37">
        <f>IF('Załącznik Nr 1-dochody'!E165,'Załącznik Nr 1-dochody'!E165,"")</f>
        <v>19144</v>
      </c>
      <c r="F86" s="37">
        <f>IF('Załącznik Nr 1-dochody'!F165,'Załącznik Nr 1-dochody'!F165,"")</f>
        <v>20394</v>
      </c>
      <c r="G86" s="37">
        <f>IF('Załącznik Nr 1-dochody'!G165,'Załącznik Nr 1-dochody'!G165,"")</f>
        <v>20394</v>
      </c>
      <c r="H86" s="37"/>
      <c r="I86" s="37">
        <f>IF('Załącznik Nr 1-dochody'!I165,'Załącznik Nr 1-dochody'!I165,"")</f>
      </c>
      <c r="J86" s="44"/>
      <c r="K86" s="230">
        <f t="shared" si="14"/>
        <v>1.065294609277058</v>
      </c>
    </row>
    <row r="87" spans="1:11" s="4" customFormat="1" ht="54" customHeight="1">
      <c r="A87" s="217"/>
      <c r="B87" s="19"/>
      <c r="C87" s="11" t="s">
        <v>208</v>
      </c>
      <c r="D87" s="36" t="s">
        <v>207</v>
      </c>
      <c r="E87" s="37">
        <f>IF('Załącznik Nr 1-dochody'!E166,'Załącznik Nr 1-dochody'!E166,"")</f>
        <v>5200</v>
      </c>
      <c r="F87" s="37">
        <f>IF('Załącznik Nr 1-dochody'!F166,'Załącznik Nr 1-dochody'!F166,"")</f>
        <v>5200</v>
      </c>
      <c r="G87" s="37">
        <f>IF('Załącznik Nr 1-dochody'!G166,'Załącznik Nr 1-dochody'!G166,"")</f>
        <v>5200</v>
      </c>
      <c r="H87" s="37"/>
      <c r="I87" s="37">
        <f>IF('Załącznik Nr 1-dochody'!I166,'Załącznik Nr 1-dochody'!I166,"")</f>
      </c>
      <c r="J87" s="37">
        <f>IF('Załącznik Nr 1-dochody'!J166,'Załącznik Nr 1-dochody'!J166,"")</f>
      </c>
      <c r="K87" s="230">
        <f t="shared" si="14"/>
        <v>1</v>
      </c>
    </row>
    <row r="88" spans="1:11" s="4" customFormat="1" ht="14.25" customHeight="1">
      <c r="A88" s="217"/>
      <c r="B88" s="19"/>
      <c r="C88" s="11" t="s">
        <v>4</v>
      </c>
      <c r="D88" s="36" t="s">
        <v>119</v>
      </c>
      <c r="E88" s="37">
        <f>IF('Załącznik Nr 1-dochody'!E167,'Załącznik Nr 1-dochody'!E167,"")</f>
        <v>1600</v>
      </c>
      <c r="F88" s="37">
        <f>IF('Załącznik Nr 1-dochody'!F167,'Załącznik Nr 1-dochody'!F167,"")</f>
        <v>350</v>
      </c>
      <c r="G88" s="37">
        <f>IF('Załącznik Nr 1-dochody'!G167,'Załącznik Nr 1-dochody'!G167,"")</f>
        <v>350</v>
      </c>
      <c r="H88" s="37"/>
      <c r="I88" s="37">
        <f>IF('Załącznik Nr 1-dochody'!I167,'Załącznik Nr 1-dochody'!I167,"")</f>
      </c>
      <c r="J88" s="44"/>
      <c r="K88" s="230">
        <f t="shared" si="14"/>
        <v>0.21875</v>
      </c>
    </row>
    <row r="89" spans="1:11" s="4" customFormat="1" ht="51">
      <c r="A89" s="217"/>
      <c r="B89" s="19"/>
      <c r="C89" s="11" t="s">
        <v>91</v>
      </c>
      <c r="D89" s="36" t="s">
        <v>139</v>
      </c>
      <c r="E89" s="37">
        <f>IF('Załącznik Nr 1-dochody'!E168,'Załącznik Nr 1-dochody'!E168,"")</f>
        <v>537565</v>
      </c>
      <c r="F89" s="37">
        <f>IF('Załącznik Nr 1-dochody'!F168,'Załącznik Nr 1-dochody'!F168,"")</f>
        <v>749000</v>
      </c>
      <c r="G89" s="37">
        <f>IF('Załącznik Nr 1-dochody'!G168,'Załącznik Nr 1-dochody'!G168,"")</f>
      </c>
      <c r="H89" s="37"/>
      <c r="I89" s="37">
        <f>IF('Załącznik Nr 1-dochody'!I168,'Załącznik Nr 1-dochody'!I168,"")</f>
        <v>749000</v>
      </c>
      <c r="J89" s="44"/>
      <c r="K89" s="230">
        <f t="shared" si="14"/>
        <v>1.3933198775961977</v>
      </c>
    </row>
    <row r="90" spans="1:11" s="4" customFormat="1" ht="22.5" customHeight="1">
      <c r="A90" s="217"/>
      <c r="B90" s="147">
        <v>85203</v>
      </c>
      <c r="C90" s="134" t="s">
        <v>51</v>
      </c>
      <c r="D90" s="133"/>
      <c r="E90" s="51">
        <f>SUM(E91)</f>
        <v>15000</v>
      </c>
      <c r="F90" s="51">
        <f>SUM(F91)</f>
        <v>13800</v>
      </c>
      <c r="G90" s="51">
        <f>SUM(G91)</f>
        <v>13800</v>
      </c>
      <c r="H90" s="51"/>
      <c r="I90" s="51">
        <f>SUM(I91)</f>
        <v>0</v>
      </c>
      <c r="J90" s="51">
        <f>SUM(J91)</f>
        <v>0</v>
      </c>
      <c r="K90" s="230">
        <f t="shared" si="14"/>
        <v>0.92</v>
      </c>
    </row>
    <row r="91" spans="1:11" s="4" customFormat="1" ht="28.5" customHeight="1">
      <c r="A91" s="217"/>
      <c r="B91" s="19"/>
      <c r="C91" s="11" t="s">
        <v>197</v>
      </c>
      <c r="D91" s="36" t="s">
        <v>138</v>
      </c>
      <c r="E91" s="37">
        <f>IF('Załącznik Nr 1-dochody'!E176,'Załącznik Nr 1-dochody'!E176,"")</f>
        <v>15000</v>
      </c>
      <c r="F91" s="37">
        <f>IF('Załącznik Nr 1-dochody'!F176,'Załącznik Nr 1-dochody'!F176,"")</f>
        <v>13800</v>
      </c>
      <c r="G91" s="37">
        <f>IF('Załącznik Nr 1-dochody'!G176,'Załącznik Nr 1-dochody'!G176,"")</f>
        <v>13800</v>
      </c>
      <c r="H91" s="37"/>
      <c r="I91" s="37">
        <f>IF('Załącznik Nr 1-dochody'!I176,'Załącznik Nr 1-dochody'!I176,"")</f>
      </c>
      <c r="J91" s="37">
        <f>IF('Załącznik Nr 1-dochody'!J176,'Załącznik Nr 1-dochody'!J176,"")</f>
      </c>
      <c r="K91" s="230">
        <f t="shared" si="14"/>
        <v>0.92</v>
      </c>
    </row>
    <row r="92" spans="1:11" s="5" customFormat="1" ht="18.75" customHeight="1">
      <c r="A92" s="216"/>
      <c r="B92" s="147">
        <v>85202</v>
      </c>
      <c r="C92" s="134" t="s">
        <v>50</v>
      </c>
      <c r="D92" s="133"/>
      <c r="E92" s="43">
        <f>SUM(E93:E96)</f>
        <v>2260560</v>
      </c>
      <c r="F92" s="43">
        <f>SUM(F93:F96)</f>
        <v>2101800</v>
      </c>
      <c r="G92" s="43">
        <f>SUM(G93:G96)</f>
        <v>539800</v>
      </c>
      <c r="H92" s="43"/>
      <c r="I92" s="43">
        <f>SUM(I93:I96)</f>
        <v>1562000</v>
      </c>
      <c r="J92" s="43">
        <f>SUM(J93:J96)</f>
        <v>0</v>
      </c>
      <c r="K92" s="230">
        <f t="shared" si="14"/>
        <v>0.9297696146087695</v>
      </c>
    </row>
    <row r="93" spans="1:11" s="4" customFormat="1" ht="14.25" customHeight="1">
      <c r="A93" s="217"/>
      <c r="B93" s="19"/>
      <c r="C93" s="11" t="s">
        <v>48</v>
      </c>
      <c r="D93" s="36" t="s">
        <v>138</v>
      </c>
      <c r="E93" s="37">
        <f>IF('Załącznik Nr 1-dochody'!E170,'Załącznik Nr 1-dochody'!E170,"")</f>
        <v>508800</v>
      </c>
      <c r="F93" s="37">
        <f>IF('Załącznik Nr 1-dochody'!F170,'Załącznik Nr 1-dochody'!F170,"")</f>
        <v>538000</v>
      </c>
      <c r="G93" s="37">
        <f>IF('Załącznik Nr 1-dochody'!G170,'Załącznik Nr 1-dochody'!G170,"")</f>
        <v>538000</v>
      </c>
      <c r="H93" s="37"/>
      <c r="I93" s="37">
        <f>IF('Załącznik Nr 1-dochody'!I170,'Załącznik Nr 1-dochody'!I170,"")</f>
      </c>
      <c r="J93" s="44"/>
      <c r="K93" s="230">
        <f t="shared" si="14"/>
        <v>1.0573899371069182</v>
      </c>
    </row>
    <row r="94" spans="1:11" s="4" customFormat="1" ht="28.5" customHeight="1">
      <c r="A94" s="217"/>
      <c r="B94" s="19"/>
      <c r="C94" s="11" t="s">
        <v>209</v>
      </c>
      <c r="D94" s="36" t="s">
        <v>210</v>
      </c>
      <c r="E94" s="37">
        <f>IF('Załącznik Nr 1-dochody'!E171,'Załącznik Nr 1-dochody'!E171,"")</f>
        <v>200</v>
      </c>
      <c r="F94" s="37">
        <f>IF('Załącznik Nr 1-dochody'!F171,'Załącznik Nr 1-dochody'!F171,"")</f>
        <v>300</v>
      </c>
      <c r="G94" s="37">
        <f>IF('Załącznik Nr 1-dochody'!G171,'Załącznik Nr 1-dochody'!G171,"")</f>
        <v>300</v>
      </c>
      <c r="H94" s="37"/>
      <c r="I94" s="37">
        <f>IF('Załącznik Nr 1-dochody'!I171,'Załącznik Nr 1-dochody'!I171,"")</f>
      </c>
      <c r="J94" s="44"/>
      <c r="K94" s="230">
        <f t="shared" si="14"/>
        <v>1.5</v>
      </c>
    </row>
    <row r="95" spans="1:11" s="4" customFormat="1" ht="14.25" customHeight="1">
      <c r="A95" s="217"/>
      <c r="B95" s="19"/>
      <c r="C95" s="11" t="s">
        <v>4</v>
      </c>
      <c r="D95" s="36" t="s">
        <v>119</v>
      </c>
      <c r="E95" s="37">
        <f>IF('Załącznik Nr 1-dochody'!E172,'Załącznik Nr 1-dochody'!E172,"")</f>
        <v>1300</v>
      </c>
      <c r="F95" s="37">
        <f>IF('Załącznik Nr 1-dochody'!F172,'Załącznik Nr 1-dochody'!F172,"")</f>
        <v>1500</v>
      </c>
      <c r="G95" s="37">
        <f>IF('Załącznik Nr 1-dochody'!G172,'Załącznik Nr 1-dochody'!G172,"")</f>
        <v>1500</v>
      </c>
      <c r="H95" s="37"/>
      <c r="I95" s="37">
        <f>IF('Załącznik Nr 1-dochody'!I172,'Załącznik Nr 1-dochody'!I172,"")</f>
      </c>
      <c r="J95" s="44"/>
      <c r="K95" s="230">
        <f t="shared" si="14"/>
        <v>1.1538461538461537</v>
      </c>
    </row>
    <row r="96" spans="1:11" s="4" customFormat="1" ht="42.75" customHeight="1">
      <c r="A96" s="217"/>
      <c r="B96" s="19"/>
      <c r="C96" s="11" t="s">
        <v>49</v>
      </c>
      <c r="D96" s="36" t="s">
        <v>136</v>
      </c>
      <c r="E96" s="37">
        <f>IF('Załącznik Nr 1-dochody'!E173,'Załącznik Nr 1-dochody'!E173,"")</f>
        <v>1750260</v>
      </c>
      <c r="F96" s="37">
        <f>IF('Załącznik Nr 1-dochody'!F173,'Załącznik Nr 1-dochody'!F173,"")</f>
        <v>1562000</v>
      </c>
      <c r="G96" s="37">
        <f>IF('Załącznik Nr 1-dochody'!G173,'Załącznik Nr 1-dochody'!G173,"")</f>
      </c>
      <c r="H96" s="37"/>
      <c r="I96" s="37">
        <f>IF('Załącznik Nr 1-dochody'!I173,'Załącznik Nr 1-dochody'!I173,"")</f>
        <v>1562000</v>
      </c>
      <c r="J96" s="44"/>
      <c r="K96" s="230">
        <f t="shared" si="14"/>
        <v>0.892438837658405</v>
      </c>
    </row>
    <row r="97" spans="1:11" s="5" customFormat="1" ht="18" customHeight="1">
      <c r="A97" s="216"/>
      <c r="B97" s="147">
        <v>85204</v>
      </c>
      <c r="C97" s="134" t="s">
        <v>52</v>
      </c>
      <c r="D97" s="133"/>
      <c r="E97" s="43">
        <f>SUM(E98:E99)</f>
        <v>104918</v>
      </c>
      <c r="F97" s="43">
        <f>SUM(F98:F99)</f>
        <v>175064</v>
      </c>
      <c r="G97" s="43">
        <f>SUM(G98:G99)</f>
        <v>6064</v>
      </c>
      <c r="H97" s="43"/>
      <c r="I97" s="43">
        <f>SUM(I98:I99)</f>
        <v>169000</v>
      </c>
      <c r="J97" s="43">
        <f>SUM(J98:J99)</f>
        <v>0</v>
      </c>
      <c r="K97" s="230">
        <f t="shared" si="14"/>
        <v>1.6685792714310224</v>
      </c>
    </row>
    <row r="98" spans="1:11" s="4" customFormat="1" ht="13.5" customHeight="1">
      <c r="A98" s="217"/>
      <c r="B98" s="19"/>
      <c r="C98" s="11" t="s">
        <v>48</v>
      </c>
      <c r="D98" s="36" t="s">
        <v>138</v>
      </c>
      <c r="E98" s="37">
        <f>IF('Załącznik Nr 1-dochody'!E180,'Załącznik Nr 1-dochody'!E180,"")</f>
        <v>4918</v>
      </c>
      <c r="F98" s="37">
        <f>IF('Załącznik Nr 1-dochody'!F180,'Załącznik Nr 1-dochody'!F180,"")</f>
        <v>6064</v>
      </c>
      <c r="G98" s="37">
        <f>IF('Załącznik Nr 1-dochody'!G180,'Załącznik Nr 1-dochody'!G180,"")</f>
        <v>6064</v>
      </c>
      <c r="H98" s="37"/>
      <c r="I98" s="37">
        <f>IF('Załącznik Nr 1-dochody'!I180,'Załącznik Nr 1-dochody'!I180,"")</f>
      </c>
      <c r="J98" s="44"/>
      <c r="K98" s="230">
        <f t="shared" si="14"/>
        <v>1.2330215534770232</v>
      </c>
    </row>
    <row r="99" spans="1:11" s="4" customFormat="1" ht="66" customHeight="1">
      <c r="A99" s="217"/>
      <c r="B99" s="19"/>
      <c r="C99" s="11" t="s">
        <v>93</v>
      </c>
      <c r="D99" s="36" t="s">
        <v>139</v>
      </c>
      <c r="E99" s="45">
        <f>IF('Załącznik Nr 1-dochody'!E181,'Załącznik Nr 1-dochody'!E181,"")</f>
        <v>100000</v>
      </c>
      <c r="F99" s="45">
        <f>IF('Załącznik Nr 1-dochody'!F181,'Załącznik Nr 1-dochody'!F181,"")</f>
        <v>169000</v>
      </c>
      <c r="G99" s="45">
        <f>IF('Załącznik Nr 1-dochody'!G181,'Załącznik Nr 1-dochody'!G181,"")</f>
      </c>
      <c r="H99" s="45"/>
      <c r="I99" s="45">
        <f>IF('Załącznik Nr 1-dochody'!I181,'Załącznik Nr 1-dochody'!I181,"")</f>
        <v>169000</v>
      </c>
      <c r="J99" s="45">
        <f>IF('Załącznik Nr 1-dochody'!J181,'Załącznik Nr 1-dochody'!J181,"")</f>
      </c>
      <c r="K99" s="230">
        <f t="shared" si="14"/>
        <v>1.69</v>
      </c>
    </row>
    <row r="100" spans="1:11" s="4" customFormat="1" ht="21.75" customHeight="1">
      <c r="A100" s="217"/>
      <c r="B100" s="239">
        <v>85220</v>
      </c>
      <c r="C100" s="48" t="s">
        <v>258</v>
      </c>
      <c r="D100" s="49"/>
      <c r="E100" s="50">
        <f aca="true" t="shared" si="16" ref="E100:J100">SUM(E101)</f>
        <v>139219</v>
      </c>
      <c r="F100" s="50">
        <f t="shared" si="16"/>
        <v>0</v>
      </c>
      <c r="G100" s="50">
        <f t="shared" si="16"/>
        <v>0</v>
      </c>
      <c r="H100" s="50">
        <f t="shared" si="16"/>
        <v>0</v>
      </c>
      <c r="I100" s="50">
        <f t="shared" si="16"/>
        <v>0</v>
      </c>
      <c r="J100" s="50">
        <f t="shared" si="16"/>
        <v>0</v>
      </c>
      <c r="K100" s="230">
        <f t="shared" si="14"/>
        <v>0</v>
      </c>
    </row>
    <row r="101" spans="1:11" s="4" customFormat="1" ht="39" customHeight="1">
      <c r="A101" s="217"/>
      <c r="B101" s="19"/>
      <c r="C101" s="11" t="s">
        <v>49</v>
      </c>
      <c r="D101" s="36" t="s">
        <v>136</v>
      </c>
      <c r="E101" s="45">
        <f>IF('Załącznik Nr 1-dochody'!E193,'Załącznik Nr 1-dochody'!E193,"")</f>
        <v>139219</v>
      </c>
      <c r="F101" s="45">
        <f>IF('Załącznik Nr 1-dochody'!F193,'Załącznik Nr 1-dochody'!F193,"")</f>
      </c>
      <c r="G101" s="45">
        <f>IF('Załącznik Nr 1-dochody'!G193,'Załącznik Nr 1-dochody'!G193,"")</f>
      </c>
      <c r="H101" s="45">
        <f>IF('Załącznik Nr 1-dochody'!H193,'Załącznik Nr 1-dochody'!H193,"")</f>
      </c>
      <c r="I101" s="45">
        <f>IF('Załącznik Nr 1-dochody'!I193,'Załącznik Nr 1-dochody'!I193,"")</f>
      </c>
      <c r="J101" s="45">
        <f>IF('Załącznik Nr 1-dochody'!J193,'Załącznik Nr 1-dochody'!J193,"")</f>
      </c>
      <c r="K101" s="230"/>
    </row>
    <row r="102" spans="1:11" s="5" customFormat="1" ht="21" customHeight="1">
      <c r="A102" s="216"/>
      <c r="B102" s="147">
        <v>85226</v>
      </c>
      <c r="C102" s="134" t="s">
        <v>54</v>
      </c>
      <c r="D102" s="133"/>
      <c r="E102" s="43">
        <f>SUM(E103:E107)</f>
        <v>16636</v>
      </c>
      <c r="F102" s="43">
        <f>SUM(F103:F107)</f>
        <v>10700</v>
      </c>
      <c r="G102" s="43">
        <f>SUM(G103:G107)</f>
        <v>10700</v>
      </c>
      <c r="H102" s="43"/>
      <c r="I102" s="43">
        <f>SUM(I103:I107)</f>
        <v>0</v>
      </c>
      <c r="J102" s="43">
        <f>SUM(J103:J107)</f>
        <v>0</v>
      </c>
      <c r="K102" s="230">
        <f t="shared" si="14"/>
        <v>0.643183457561914</v>
      </c>
    </row>
    <row r="103" spans="1:11" s="8" customFormat="1" ht="12.75">
      <c r="A103" s="223"/>
      <c r="B103" s="39"/>
      <c r="C103" s="136" t="s">
        <v>48</v>
      </c>
      <c r="D103" s="40" t="s">
        <v>138</v>
      </c>
      <c r="E103" s="37">
        <f>IF('Załącznik Nr 1-dochody'!E195,'Załącznik Nr 1-dochody'!E195,"")</f>
        <v>3600</v>
      </c>
      <c r="F103" s="37">
        <f>IF('Załącznik Nr 1-dochody'!F195,'Załącznik Nr 1-dochody'!F195,"")</f>
        <v>3000</v>
      </c>
      <c r="G103" s="37">
        <f>IF('Załącznik Nr 1-dochody'!G195,'Załącznik Nr 1-dochody'!G195,"")</f>
        <v>3000</v>
      </c>
      <c r="H103" s="37"/>
      <c r="I103" s="37">
        <f>IF('Załącznik Nr 1-dochody'!I195,'Załącznik Nr 1-dochody'!I195,"")</f>
      </c>
      <c r="J103" s="44"/>
      <c r="K103" s="230">
        <f t="shared" si="14"/>
        <v>0.8333333333333334</v>
      </c>
    </row>
    <row r="104" spans="1:11" s="4" customFormat="1" ht="12.75">
      <c r="A104" s="217"/>
      <c r="B104" s="19"/>
      <c r="C104" s="11" t="s">
        <v>4</v>
      </c>
      <c r="D104" s="36" t="s">
        <v>119</v>
      </c>
      <c r="E104" s="37">
        <f>IF('Załącznik Nr 1-dochody'!E196,'Załącznik Nr 1-dochody'!E196,"")</f>
        <v>100</v>
      </c>
      <c r="F104" s="37">
        <f>IF('Załącznik Nr 1-dochody'!F196,'Załącznik Nr 1-dochody'!F196,"")</f>
        <v>50</v>
      </c>
      <c r="G104" s="37">
        <f>IF('Załącznik Nr 1-dochody'!G196,'Załącznik Nr 1-dochody'!G196,"")</f>
        <v>50</v>
      </c>
      <c r="H104" s="37"/>
      <c r="I104" s="37">
        <f>IF('Załącznik Nr 1-dochody'!I196,'Załącznik Nr 1-dochody'!I196,"")</f>
      </c>
      <c r="J104" s="44"/>
      <c r="K104" s="230">
        <f t="shared" si="14"/>
        <v>0.5</v>
      </c>
    </row>
    <row r="105" spans="1:11" s="4" customFormat="1" ht="76.5">
      <c r="A105" s="217"/>
      <c r="B105" s="19"/>
      <c r="C105" s="11" t="s">
        <v>98</v>
      </c>
      <c r="D105" s="28" t="s">
        <v>110</v>
      </c>
      <c r="E105" s="37">
        <f>IF('Załącznik Nr 1-dochody'!E197,'Załącznik Nr 1-dochody'!E197,"")</f>
        <v>7000</v>
      </c>
      <c r="F105" s="37">
        <f>IF('Załącznik Nr 1-dochody'!F197,'Załącznik Nr 1-dochody'!F197,"")</f>
        <v>7650</v>
      </c>
      <c r="G105" s="37">
        <f>IF('Załącznik Nr 1-dochody'!G197,'Załącznik Nr 1-dochody'!G197,"")</f>
        <v>7650</v>
      </c>
      <c r="H105" s="37">
        <f>IF('Załącznik Nr 1-dochody'!H197,'Załącznik Nr 1-dochody'!H197,"")</f>
      </c>
      <c r="I105" s="37">
        <f>IF('Załącznik Nr 1-dochody'!I197,'Załącznik Nr 1-dochody'!I197,"")</f>
      </c>
      <c r="J105" s="37">
        <f>IF('Załącznik Nr 1-dochody'!J197,'Załącznik Nr 1-dochody'!J197,"")</f>
      </c>
      <c r="K105" s="230">
        <f t="shared" si="14"/>
        <v>1.0928571428571427</v>
      </c>
    </row>
    <row r="106" spans="1:11" s="4" customFormat="1" ht="38.25">
      <c r="A106" s="217"/>
      <c r="B106" s="19"/>
      <c r="C106" s="11" t="s">
        <v>49</v>
      </c>
      <c r="D106" s="36" t="s">
        <v>136</v>
      </c>
      <c r="E106" s="37">
        <f>IF('Załącznik Nr 1-dochody'!E198,'Załącznik Nr 1-dochody'!E198,"")</f>
        <v>3000</v>
      </c>
      <c r="F106" s="37">
        <f>IF('Załącznik Nr 1-dochody'!F198,'Załącznik Nr 1-dochody'!F198,"")</f>
      </c>
      <c r="G106" s="37">
        <f>IF('Załącznik Nr 1-dochody'!G198,'Załącznik Nr 1-dochody'!G198,"")</f>
      </c>
      <c r="H106" s="37">
        <f>IF('Załącznik Nr 1-dochody'!H198,'Załącznik Nr 1-dochody'!H198,"")</f>
      </c>
      <c r="I106" s="37">
        <f>IF('Załącznik Nr 1-dochody'!I198,'Załącznik Nr 1-dochody'!I198,"")</f>
      </c>
      <c r="J106" s="37">
        <f>IF('Załącznik Nr 1-dochody'!J198,'Załącznik Nr 1-dochody'!J198,"")</f>
      </c>
      <c r="K106" s="230"/>
    </row>
    <row r="107" spans="1:11" s="4" customFormat="1" ht="63.75">
      <c r="A107" s="217"/>
      <c r="B107" s="19"/>
      <c r="C107" s="11" t="s">
        <v>93</v>
      </c>
      <c r="D107" s="36" t="s">
        <v>139</v>
      </c>
      <c r="E107" s="37">
        <f>IF('Załącznik Nr 1-dochody'!E199,'Załącznik Nr 1-dochody'!E199,"")</f>
        <v>2936</v>
      </c>
      <c r="F107" s="37">
        <f>IF('Załącznik Nr 1-dochody'!F199,'Załącznik Nr 1-dochody'!F199,"")</f>
      </c>
      <c r="G107" s="37">
        <f>IF('Załącznik Nr 1-dochody'!G199,'Załącznik Nr 1-dochody'!G199,"")</f>
      </c>
      <c r="H107" s="37"/>
      <c r="I107" s="37">
        <f>IF('Załącznik Nr 1-dochody'!I199,'Załącznik Nr 1-dochody'!I199,"")</f>
      </c>
      <c r="J107" s="44"/>
      <c r="K107" s="230"/>
    </row>
    <row r="108" spans="1:11" s="8" customFormat="1" ht="23.25" customHeight="1">
      <c r="A108" s="223"/>
      <c r="B108" s="147">
        <v>85231</v>
      </c>
      <c r="C108" s="134" t="s">
        <v>68</v>
      </c>
      <c r="D108" s="192"/>
      <c r="E108" s="43">
        <f>SUM(E109)</f>
        <v>95000</v>
      </c>
      <c r="F108" s="43">
        <f>SUM(F109)</f>
        <v>41000</v>
      </c>
      <c r="G108" s="43">
        <f>SUM(G109)</f>
        <v>0</v>
      </c>
      <c r="H108" s="43"/>
      <c r="I108" s="43">
        <f>SUM(I109)</f>
        <v>41000</v>
      </c>
      <c r="J108" s="43">
        <f>SUM(J109)</f>
        <v>0</v>
      </c>
      <c r="K108" s="230">
        <f t="shared" si="14"/>
        <v>0.43157894736842106</v>
      </c>
    </row>
    <row r="109" spans="1:11" s="4" customFormat="1" ht="38.25" customHeight="1">
      <c r="A109" s="217"/>
      <c r="B109" s="19"/>
      <c r="C109" s="10" t="s">
        <v>76</v>
      </c>
      <c r="D109" s="36" t="s">
        <v>113</v>
      </c>
      <c r="E109" s="37">
        <f>IF('Załącznik Nr 1-dochody'!E204,'Załącznik Nr 1-dochody'!E204,"")</f>
        <v>95000</v>
      </c>
      <c r="F109" s="37">
        <f>IF('Załącznik Nr 1-dochody'!F204,'Załącznik Nr 1-dochody'!F204,"")</f>
        <v>41000</v>
      </c>
      <c r="G109" s="37">
        <f>IF('Załącznik Nr 1-dochody'!G204,'Załącznik Nr 1-dochody'!G204,"")</f>
      </c>
      <c r="H109" s="37"/>
      <c r="I109" s="37">
        <f>IF('Załącznik Nr 1-dochody'!I204,'Załącznik Nr 1-dochody'!I204,"")</f>
        <v>41000</v>
      </c>
      <c r="J109" s="44"/>
      <c r="K109" s="230">
        <f t="shared" si="14"/>
        <v>0.43157894736842106</v>
      </c>
    </row>
    <row r="110" spans="1:11" s="4" customFormat="1" ht="18" customHeight="1">
      <c r="A110" s="217"/>
      <c r="B110" s="41">
        <v>85295</v>
      </c>
      <c r="C110" s="18" t="s">
        <v>268</v>
      </c>
      <c r="D110" s="42"/>
      <c r="E110" s="51">
        <f aca="true" t="shared" si="17" ref="E110:J110">SUM(E111)</f>
        <v>3888</v>
      </c>
      <c r="F110" s="51">
        <f t="shared" si="17"/>
        <v>0</v>
      </c>
      <c r="G110" s="51">
        <f t="shared" si="17"/>
        <v>0</v>
      </c>
      <c r="H110" s="51">
        <f t="shared" si="17"/>
        <v>0</v>
      </c>
      <c r="I110" s="51">
        <f t="shared" si="17"/>
        <v>0</v>
      </c>
      <c r="J110" s="51">
        <f t="shared" si="17"/>
        <v>0</v>
      </c>
      <c r="K110" s="230">
        <f t="shared" si="14"/>
        <v>0</v>
      </c>
    </row>
    <row r="111" spans="1:11" s="4" customFormat="1" ht="66.75" customHeight="1">
      <c r="A111" s="217"/>
      <c r="B111" s="19"/>
      <c r="C111" s="11" t="s">
        <v>93</v>
      </c>
      <c r="D111" s="36" t="s">
        <v>139</v>
      </c>
      <c r="E111" s="37">
        <f>IF('Załącznik Nr 1-dochody'!E207,'Załącznik Nr 1-dochody'!E207,"")</f>
        <v>3888</v>
      </c>
      <c r="F111" s="37">
        <f>IF('Załącznik Nr 1-dochody'!F207,'Załącznik Nr 1-dochody'!F207,"")</f>
      </c>
      <c r="G111" s="37">
        <f>IF('Załącznik Nr 1-dochody'!G207,'Załącznik Nr 1-dochody'!G207,"")</f>
      </c>
      <c r="H111" s="37">
        <f>IF('Załącznik Nr 1-dochody'!H207,'Załącznik Nr 1-dochody'!H207,"")</f>
      </c>
      <c r="I111" s="37">
        <f>IF('Załącznik Nr 1-dochody'!I207,'Załącznik Nr 1-dochody'!I207,"")</f>
      </c>
      <c r="J111" s="37">
        <f>IF('Załącznik Nr 1-dochody'!J207,'Załącznik Nr 1-dochody'!J207,"")</f>
      </c>
      <c r="K111" s="230"/>
    </row>
    <row r="112" spans="1:11" s="4" customFormat="1" ht="36.75" customHeight="1">
      <c r="A112" s="244">
        <v>853</v>
      </c>
      <c r="B112" s="194"/>
      <c r="C112" s="195" t="s">
        <v>104</v>
      </c>
      <c r="D112" s="196"/>
      <c r="E112" s="132">
        <f aca="true" t="shared" si="18" ref="E112:J112">SUM(E113)</f>
        <v>140000</v>
      </c>
      <c r="F112" s="132">
        <f t="shared" si="18"/>
        <v>140000</v>
      </c>
      <c r="G112" s="132">
        <f t="shared" si="18"/>
        <v>0</v>
      </c>
      <c r="H112" s="132">
        <f t="shared" si="18"/>
        <v>0</v>
      </c>
      <c r="I112" s="132">
        <f t="shared" si="18"/>
        <v>140000</v>
      </c>
      <c r="J112" s="132">
        <f t="shared" si="18"/>
        <v>0</v>
      </c>
      <c r="K112" s="230">
        <f t="shared" si="14"/>
        <v>1</v>
      </c>
    </row>
    <row r="113" spans="1:11" s="4" customFormat="1" ht="33" customHeight="1">
      <c r="A113" s="217"/>
      <c r="B113" s="41">
        <v>85321</v>
      </c>
      <c r="C113" s="134" t="s">
        <v>204</v>
      </c>
      <c r="D113" s="42"/>
      <c r="E113" s="143">
        <f>SUM(E114)</f>
        <v>140000</v>
      </c>
      <c r="F113" s="143">
        <f>SUM(F114)</f>
        <v>140000</v>
      </c>
      <c r="G113" s="143">
        <f>SUM(G114)</f>
        <v>0</v>
      </c>
      <c r="H113" s="143"/>
      <c r="I113" s="143">
        <f>SUM(I114)</f>
        <v>140000</v>
      </c>
      <c r="J113" s="143">
        <f>SUM(J114)</f>
        <v>0</v>
      </c>
      <c r="K113" s="230">
        <f t="shared" si="14"/>
        <v>1</v>
      </c>
    </row>
    <row r="114" spans="1:11" s="4" customFormat="1" ht="70.5" customHeight="1">
      <c r="A114" s="217"/>
      <c r="B114" s="19"/>
      <c r="C114" s="10" t="s">
        <v>76</v>
      </c>
      <c r="D114" s="36" t="s">
        <v>113</v>
      </c>
      <c r="E114" s="37">
        <f>IF('Załącznik Nr 1-dochody'!E210,'Załącznik Nr 1-dochody'!E210,"")</f>
        <v>140000</v>
      </c>
      <c r="F114" s="37">
        <f>IF('Załącznik Nr 1-dochody'!F210,'Załącznik Nr 1-dochody'!F210,"")</f>
        <v>140000</v>
      </c>
      <c r="G114" s="37">
        <f>IF('Załącznik Nr 1-dochody'!G210,'Załącznik Nr 1-dochody'!G210,"")</f>
      </c>
      <c r="H114" s="37"/>
      <c r="I114" s="37">
        <f>IF('Załącznik Nr 1-dochody'!I210,'Załącznik Nr 1-dochody'!I210,"")</f>
        <v>140000</v>
      </c>
      <c r="J114" s="44"/>
      <c r="K114" s="230">
        <f t="shared" si="14"/>
        <v>1</v>
      </c>
    </row>
    <row r="115" spans="1:11" s="7" customFormat="1" ht="27" customHeight="1">
      <c r="A115" s="218">
        <v>854</v>
      </c>
      <c r="B115" s="130"/>
      <c r="C115" s="131" t="s">
        <v>55</v>
      </c>
      <c r="D115" s="129"/>
      <c r="E115" s="132">
        <f aca="true" t="shared" si="19" ref="E115:J115">SUM(E116+E118+E121)</f>
        <v>92598</v>
      </c>
      <c r="F115" s="132">
        <f t="shared" si="19"/>
        <v>18778</v>
      </c>
      <c r="G115" s="132">
        <f t="shared" si="19"/>
        <v>18778</v>
      </c>
      <c r="H115" s="132">
        <f t="shared" si="19"/>
        <v>0</v>
      </c>
      <c r="I115" s="132">
        <f t="shared" si="19"/>
        <v>0</v>
      </c>
      <c r="J115" s="132">
        <f t="shared" si="19"/>
        <v>0</v>
      </c>
      <c r="K115" s="230">
        <f t="shared" si="14"/>
        <v>0.20279055703146937</v>
      </c>
    </row>
    <row r="116" spans="1:11" s="7" customFormat="1" ht="27" customHeight="1">
      <c r="A116" s="219"/>
      <c r="B116" s="140">
        <v>85406</v>
      </c>
      <c r="C116" s="141" t="s">
        <v>274</v>
      </c>
      <c r="D116" s="197"/>
      <c r="E116" s="143">
        <f aca="true" t="shared" si="20" ref="E116:J116">SUM(E117)</f>
        <v>0</v>
      </c>
      <c r="F116" s="143">
        <f t="shared" si="20"/>
        <v>150</v>
      </c>
      <c r="G116" s="143">
        <f t="shared" si="20"/>
        <v>150</v>
      </c>
      <c r="H116" s="143">
        <f t="shared" si="20"/>
        <v>0</v>
      </c>
      <c r="I116" s="143">
        <f t="shared" si="20"/>
        <v>0</v>
      </c>
      <c r="J116" s="143">
        <f t="shared" si="20"/>
        <v>0</v>
      </c>
      <c r="K116" s="230"/>
    </row>
    <row r="117" spans="1:11" s="7" customFormat="1" ht="21" customHeight="1">
      <c r="A117" s="219"/>
      <c r="B117" s="139"/>
      <c r="C117" s="11" t="s">
        <v>4</v>
      </c>
      <c r="D117" s="174" t="s">
        <v>119</v>
      </c>
      <c r="E117" s="37">
        <f>IF('Załącznik Nr 1-dochody'!E213,'Załącznik Nr 1-dochody'!E213,"")</f>
      </c>
      <c r="F117" s="37">
        <f>IF('Załącznik Nr 1-dochody'!F213,'Załącznik Nr 1-dochody'!F213,"")</f>
        <v>150</v>
      </c>
      <c r="G117" s="37">
        <f>IF('Załącznik Nr 1-dochody'!G213,'Załącznik Nr 1-dochody'!G213,"")</f>
        <v>150</v>
      </c>
      <c r="H117" s="37">
        <f>IF('Załącznik Nr 1-dochody'!H213,'Załącznik Nr 1-dochody'!H213,"")</f>
      </c>
      <c r="I117" s="37">
        <f>IF('Załącznik Nr 1-dochody'!I213,'Załącznik Nr 1-dochody'!I213,"")</f>
      </c>
      <c r="J117" s="37">
        <f>IF('Załącznik Nr 1-dochody'!J213,'Załącznik Nr 1-dochody'!J213,"")</f>
      </c>
      <c r="K117" s="230"/>
    </row>
    <row r="118" spans="1:11" s="5" customFormat="1" ht="18" customHeight="1">
      <c r="A118" s="216"/>
      <c r="B118" s="147">
        <v>85410</v>
      </c>
      <c r="C118" s="134" t="s">
        <v>56</v>
      </c>
      <c r="D118" s="133"/>
      <c r="E118" s="43">
        <f>SUM(E119:E120)</f>
        <v>18390</v>
      </c>
      <c r="F118" s="43">
        <f>SUM(F119:F120)</f>
        <v>18628</v>
      </c>
      <c r="G118" s="43">
        <f>SUM(G119:G120)</f>
        <v>18628</v>
      </c>
      <c r="H118" s="43"/>
      <c r="I118" s="43">
        <f>SUM(I119:I120)</f>
        <v>0</v>
      </c>
      <c r="J118" s="43">
        <f>SUM(J119:J120)</f>
        <v>0</v>
      </c>
      <c r="K118" s="230">
        <f t="shared" si="14"/>
        <v>1.012941816204459</v>
      </c>
    </row>
    <row r="119" spans="1:11" s="4" customFormat="1" ht="91.5" customHeight="1">
      <c r="A119" s="217"/>
      <c r="B119" s="19"/>
      <c r="C119" s="11" t="s">
        <v>98</v>
      </c>
      <c r="D119" s="36" t="s">
        <v>110</v>
      </c>
      <c r="E119" s="37">
        <f>IF('Załącznik Nr 1-dochody'!E215,'Załącznik Nr 1-dochody'!E215,"")</f>
        <v>16390</v>
      </c>
      <c r="F119" s="37">
        <f>IF('Załącznik Nr 1-dochody'!F215,'Załącznik Nr 1-dochody'!F215,"")</f>
        <v>17928</v>
      </c>
      <c r="G119" s="37">
        <f>IF('Załącznik Nr 1-dochody'!G215,'Załącznik Nr 1-dochody'!G215,"")</f>
        <v>17928</v>
      </c>
      <c r="H119" s="37"/>
      <c r="I119" s="37">
        <f>IF('Załącznik Nr 1-dochody'!I215,'Załącznik Nr 1-dochody'!I215,"")</f>
      </c>
      <c r="J119" s="44"/>
      <c r="K119" s="230">
        <f t="shared" si="14"/>
        <v>1.093837705918243</v>
      </c>
    </row>
    <row r="120" spans="1:11" s="4" customFormat="1" ht="22.5" customHeight="1">
      <c r="A120" s="217"/>
      <c r="B120" s="19"/>
      <c r="C120" s="11" t="s">
        <v>4</v>
      </c>
      <c r="D120" s="174" t="s">
        <v>119</v>
      </c>
      <c r="E120" s="37">
        <f>IF('Załącznik Nr 1-dochody'!E216,'Załącznik Nr 1-dochody'!E216,"")</f>
        <v>2000</v>
      </c>
      <c r="F120" s="37">
        <f>IF('Załącznik Nr 1-dochody'!F216,'Załącznik Nr 1-dochody'!F216,"")</f>
        <v>700</v>
      </c>
      <c r="G120" s="37">
        <f>IF('Załącznik Nr 1-dochody'!G216,'Załącznik Nr 1-dochody'!G216,"")</f>
        <v>700</v>
      </c>
      <c r="H120" s="37"/>
      <c r="I120" s="37">
        <f>IF('Załącznik Nr 1-dochody'!I216,'Załącznik Nr 1-dochody'!I216,"")</f>
      </c>
      <c r="J120" s="37">
        <f>IF('Załącznik Nr 1-dochody'!J216,'Załącznik Nr 1-dochody'!J216,"")</f>
      </c>
      <c r="K120" s="230">
        <f t="shared" si="14"/>
        <v>0.35</v>
      </c>
    </row>
    <row r="121" spans="1:11" s="4" customFormat="1" ht="22.5" customHeight="1">
      <c r="A121" s="217"/>
      <c r="B121" s="41">
        <v>85415</v>
      </c>
      <c r="C121" s="18" t="s">
        <v>57</v>
      </c>
      <c r="D121" s="240"/>
      <c r="E121" s="51">
        <f aca="true" t="shared" si="21" ref="E121:J121">SUM(E122)</f>
        <v>74208</v>
      </c>
      <c r="F121" s="51">
        <f t="shared" si="21"/>
        <v>0</v>
      </c>
      <c r="G121" s="51">
        <f t="shared" si="21"/>
        <v>0</v>
      </c>
      <c r="H121" s="51">
        <f t="shared" si="21"/>
        <v>0</v>
      </c>
      <c r="I121" s="51">
        <f t="shared" si="21"/>
        <v>0</v>
      </c>
      <c r="J121" s="51">
        <f t="shared" si="21"/>
        <v>0</v>
      </c>
      <c r="K121" s="230">
        <f t="shared" si="14"/>
        <v>0</v>
      </c>
    </row>
    <row r="122" spans="1:11" s="4" customFormat="1" ht="45.75" customHeight="1">
      <c r="A122" s="217"/>
      <c r="B122" s="19"/>
      <c r="C122" s="11" t="s">
        <v>49</v>
      </c>
      <c r="D122" s="36" t="s">
        <v>136</v>
      </c>
      <c r="E122" s="37">
        <f>IF('Załącznik Nr 1-dochody'!E220,'Załącznik Nr 1-dochody'!E220,"")</f>
        <v>74208</v>
      </c>
      <c r="F122" s="37">
        <f>IF('Załącznik Nr 1-dochody'!F220,'Załącznik Nr 1-dochody'!F220,"")</f>
      </c>
      <c r="G122" s="37">
        <f>IF('Załącznik Nr 1-dochody'!G220,'Załącznik Nr 1-dochody'!G220,"")</f>
      </c>
      <c r="H122" s="37">
        <f>IF('Załącznik Nr 1-dochody'!H220,'Załącznik Nr 1-dochody'!H220,"")</f>
      </c>
      <c r="I122" s="37">
        <f>IF('Załącznik Nr 1-dochody'!I220,'Załącznik Nr 1-dochody'!I220,"")</f>
      </c>
      <c r="J122" s="37">
        <f>IF('Załącznik Nr 1-dochody'!J220,'Załącznik Nr 1-dochody'!J220,"")</f>
      </c>
      <c r="K122" s="230"/>
    </row>
    <row r="123" spans="1:11" s="7" customFormat="1" ht="41.25" customHeight="1">
      <c r="A123" s="218">
        <v>921</v>
      </c>
      <c r="B123" s="130"/>
      <c r="C123" s="131" t="s">
        <v>62</v>
      </c>
      <c r="D123" s="129"/>
      <c r="E123" s="132">
        <f>SUM(E124+E127+E129+E133)</f>
        <v>1094000</v>
      </c>
      <c r="F123" s="132">
        <f>SUM(F124+F127+F129+F133)</f>
        <v>32608</v>
      </c>
      <c r="G123" s="132">
        <f>SUM(G124+G127+G129+G133)</f>
        <v>0</v>
      </c>
      <c r="H123" s="132"/>
      <c r="I123" s="132">
        <f>SUM(I124+I127+I129+I133)</f>
        <v>32608</v>
      </c>
      <c r="J123" s="132">
        <f>SUM(J124+J127+J129+J133)</f>
        <v>0</v>
      </c>
      <c r="K123" s="230">
        <f t="shared" si="14"/>
        <v>0.02980621572212066</v>
      </c>
    </row>
    <row r="124" spans="1:11" s="5" customFormat="1" ht="21" customHeight="1">
      <c r="A124" s="216"/>
      <c r="B124" s="147">
        <v>92106</v>
      </c>
      <c r="C124" s="134" t="s">
        <v>75</v>
      </c>
      <c r="D124" s="133"/>
      <c r="E124" s="43">
        <f aca="true" t="shared" si="22" ref="E124:J124">SUM(E125:E126)</f>
        <v>380000</v>
      </c>
      <c r="F124" s="43">
        <f t="shared" si="22"/>
        <v>0</v>
      </c>
      <c r="G124" s="43">
        <f t="shared" si="22"/>
        <v>0</v>
      </c>
      <c r="H124" s="43">
        <f t="shared" si="22"/>
        <v>0</v>
      </c>
      <c r="I124" s="43">
        <f t="shared" si="22"/>
        <v>0</v>
      </c>
      <c r="J124" s="43">
        <f t="shared" si="22"/>
        <v>0</v>
      </c>
      <c r="K124" s="230">
        <f t="shared" si="14"/>
        <v>0</v>
      </c>
    </row>
    <row r="125" spans="1:11" s="4" customFormat="1" ht="51">
      <c r="A125" s="217"/>
      <c r="B125" s="19"/>
      <c r="C125" s="11" t="s">
        <v>228</v>
      </c>
      <c r="D125" s="36" t="s">
        <v>195</v>
      </c>
      <c r="E125" s="37">
        <f>IF('Załącznik Nr 1-dochody'!E237,'Załącznik Nr 1-dochody'!E237,"")</f>
        <v>370000</v>
      </c>
      <c r="F125" s="37">
        <f>IF('Załącznik Nr 1-dochody'!F237,'Załącznik Nr 1-dochody'!F237,"")</f>
      </c>
      <c r="G125" s="37">
        <f>IF('Załącznik Nr 1-dochody'!G237,'Załącznik Nr 1-dochody'!G237,"")</f>
      </c>
      <c r="H125" s="37"/>
      <c r="I125" s="37">
        <f>IF('Załącznik Nr 1-dochody'!I237,'Załącznik Nr 1-dochody'!I237,"")</f>
      </c>
      <c r="J125" s="44"/>
      <c r="K125" s="230"/>
    </row>
    <row r="126" spans="1:11" s="4" customFormat="1" ht="64.5" customHeight="1">
      <c r="A126" s="217"/>
      <c r="B126" s="19"/>
      <c r="C126" s="11" t="s">
        <v>260</v>
      </c>
      <c r="D126" s="36" t="s">
        <v>261</v>
      </c>
      <c r="E126" s="37">
        <f>IF('Załącznik Nr 1-dochody'!E238,'Załącznik Nr 1-dochody'!E238,"")</f>
        <v>10000</v>
      </c>
      <c r="F126" s="37">
        <f>IF('Załącznik Nr 1-dochody'!F238,'Załącznik Nr 1-dochody'!F238,"")</f>
      </c>
      <c r="G126" s="37">
        <f>IF('Załącznik Nr 1-dochody'!G238,'Załącznik Nr 1-dochody'!G238,"")</f>
      </c>
      <c r="H126" s="37">
        <f>IF('Załącznik Nr 1-dochody'!H238,'Załącznik Nr 1-dochody'!H238,"")</f>
      </c>
      <c r="I126" s="37">
        <f>IF('Załącznik Nr 1-dochody'!I238,'Załącznik Nr 1-dochody'!I238,"")</f>
      </c>
      <c r="J126" s="37">
        <f>IF('Załącznik Nr 1-dochody'!J238,'Załącznik Nr 1-dochody'!J238,"")</f>
      </c>
      <c r="K126" s="230"/>
    </row>
    <row r="127" spans="1:11" s="5" customFormat="1" ht="37.5" customHeight="1">
      <c r="A127" s="216"/>
      <c r="B127" s="147">
        <v>92108</v>
      </c>
      <c r="C127" s="134" t="s">
        <v>63</v>
      </c>
      <c r="D127" s="133"/>
      <c r="E127" s="43">
        <f>SUM(E128)</f>
        <v>412000</v>
      </c>
      <c r="F127" s="43">
        <f>SUM(F128)</f>
        <v>0</v>
      </c>
      <c r="G127" s="43">
        <f>SUM(G128)</f>
        <v>0</v>
      </c>
      <c r="H127" s="43"/>
      <c r="I127" s="43">
        <f>SUM(I128)</f>
        <v>0</v>
      </c>
      <c r="J127" s="43">
        <f>SUM(J128)</f>
        <v>0</v>
      </c>
      <c r="K127" s="230">
        <f t="shared" si="14"/>
        <v>0</v>
      </c>
    </row>
    <row r="128" spans="1:11" s="4" customFormat="1" ht="66" customHeight="1">
      <c r="A128" s="217"/>
      <c r="B128" s="19"/>
      <c r="C128" s="11" t="s">
        <v>228</v>
      </c>
      <c r="D128" s="36" t="s">
        <v>195</v>
      </c>
      <c r="E128" s="37">
        <f>IF('Załącznik Nr 1-dochody'!E240,'Załącznik Nr 1-dochody'!E240,"")</f>
        <v>412000</v>
      </c>
      <c r="F128" s="37">
        <f>IF('Załącznik Nr 1-dochody'!F240,'Załącznik Nr 1-dochody'!F240,"")</f>
      </c>
      <c r="G128" s="37">
        <f>IF('Załącznik Nr 1-dochody'!G240,'Załącznik Nr 1-dochody'!G240,"")</f>
      </c>
      <c r="H128" s="37"/>
      <c r="I128" s="37">
        <f>IF('Załącznik Nr 1-dochody'!I240,'Załącznik Nr 1-dochody'!I240,"")</f>
      </c>
      <c r="J128" s="44"/>
      <c r="K128" s="230"/>
    </row>
    <row r="129" spans="1:11" s="5" customFormat="1" ht="16.5" customHeight="1">
      <c r="A129" s="216"/>
      <c r="B129" s="147">
        <v>92116</v>
      </c>
      <c r="C129" s="134" t="s">
        <v>64</v>
      </c>
      <c r="D129" s="133"/>
      <c r="E129" s="43">
        <f aca="true" t="shared" si="23" ref="E129:J129">SUM(E130:E132)</f>
        <v>182000</v>
      </c>
      <c r="F129" s="43">
        <f t="shared" si="23"/>
        <v>32608</v>
      </c>
      <c r="G129" s="43">
        <f t="shared" si="23"/>
        <v>0</v>
      </c>
      <c r="H129" s="43">
        <f t="shared" si="23"/>
        <v>0</v>
      </c>
      <c r="I129" s="43">
        <f t="shared" si="23"/>
        <v>32608</v>
      </c>
      <c r="J129" s="43">
        <f t="shared" si="23"/>
        <v>0</v>
      </c>
      <c r="K129" s="230">
        <f t="shared" si="14"/>
        <v>0.17916483516483517</v>
      </c>
    </row>
    <row r="130" spans="1:11" s="4" customFormat="1" ht="38.25" customHeight="1">
      <c r="A130" s="217"/>
      <c r="B130" s="19"/>
      <c r="C130" s="11" t="s">
        <v>228</v>
      </c>
      <c r="D130" s="36" t="s">
        <v>195</v>
      </c>
      <c r="E130" s="37">
        <f>IF('Załącznik Nr 1-dochody'!E242,'Załącznik Nr 1-dochody'!E242,"")</f>
        <v>133000</v>
      </c>
      <c r="F130" s="37">
        <f>IF('Załącznik Nr 1-dochody'!F242,'Załącznik Nr 1-dochody'!F242,"")</f>
      </c>
      <c r="G130" s="37">
        <f>IF('Załącznik Nr 1-dochody'!G242,'Załącznik Nr 1-dochody'!G242,"")</f>
      </c>
      <c r="H130" s="37"/>
      <c r="I130" s="37">
        <f>IF('Załącznik Nr 1-dochody'!I242,'Załącznik Nr 1-dochody'!I242,"")</f>
      </c>
      <c r="J130" s="44"/>
      <c r="K130" s="230"/>
    </row>
    <row r="131" spans="1:11" s="4" customFormat="1" ht="56.25" customHeight="1">
      <c r="A131" s="217"/>
      <c r="B131" s="19"/>
      <c r="C131" s="11" t="s">
        <v>91</v>
      </c>
      <c r="D131" s="36" t="s">
        <v>139</v>
      </c>
      <c r="E131" s="37">
        <f>IF('Załącznik Nr 1-dochody'!E243,'Załącznik Nr 1-dochody'!E243,"")</f>
        <v>32000</v>
      </c>
      <c r="F131" s="37">
        <f>IF('Załącznik Nr 1-dochody'!F243,'Załącznik Nr 1-dochody'!F243,"")</f>
        <v>32608</v>
      </c>
      <c r="G131" s="37">
        <f>IF('Załącznik Nr 1-dochody'!G243,'Załącznik Nr 1-dochody'!G243,"")</f>
      </c>
      <c r="H131" s="37"/>
      <c r="I131" s="37">
        <f>IF('Załącznik Nr 1-dochody'!I243,'Załącznik Nr 1-dochody'!I243,"")</f>
        <v>32608</v>
      </c>
      <c r="J131" s="44"/>
      <c r="K131" s="230">
        <f t="shared" si="14"/>
        <v>1.019</v>
      </c>
    </row>
    <row r="132" spans="1:11" s="4" customFormat="1" ht="65.25" customHeight="1">
      <c r="A132" s="217"/>
      <c r="B132" s="19"/>
      <c r="C132" s="11" t="s">
        <v>260</v>
      </c>
      <c r="D132" s="36" t="s">
        <v>261</v>
      </c>
      <c r="E132" s="37">
        <f>IF('Załącznik Nr 1-dochody'!E244,'Załącznik Nr 1-dochody'!E244,"")</f>
        <v>17000</v>
      </c>
      <c r="F132" s="37">
        <f>IF('Załącznik Nr 1-dochody'!F244,'Załącznik Nr 1-dochody'!F244,"")</f>
      </c>
      <c r="G132" s="37">
        <f>IF('Załącznik Nr 1-dochody'!G244,'Załącznik Nr 1-dochody'!G244,"")</f>
      </c>
      <c r="H132" s="37">
        <f>IF('Załącznik Nr 1-dochody'!H244,'Załącznik Nr 1-dochody'!H244,"")</f>
      </c>
      <c r="I132" s="37">
        <f>IF('Załącznik Nr 1-dochody'!I244,'Załącznik Nr 1-dochody'!I244,"")</f>
      </c>
      <c r="J132" s="37">
        <f>IF('Załącznik Nr 1-dochody'!J244,'Załącznik Nr 1-dochody'!J244,"")</f>
      </c>
      <c r="K132" s="230"/>
    </row>
    <row r="133" spans="1:11" s="5" customFormat="1" ht="16.5" customHeight="1">
      <c r="A133" s="216"/>
      <c r="B133" s="147">
        <v>92118</v>
      </c>
      <c r="C133" s="134" t="s">
        <v>65</v>
      </c>
      <c r="D133" s="133"/>
      <c r="E133" s="43">
        <f aca="true" t="shared" si="24" ref="E133:J133">SUM(E134:E135)</f>
        <v>120000</v>
      </c>
      <c r="F133" s="43">
        <f t="shared" si="24"/>
        <v>0</v>
      </c>
      <c r="G133" s="43">
        <f t="shared" si="24"/>
        <v>0</v>
      </c>
      <c r="H133" s="43">
        <f t="shared" si="24"/>
        <v>0</v>
      </c>
      <c r="I133" s="43">
        <f t="shared" si="24"/>
        <v>0</v>
      </c>
      <c r="J133" s="43">
        <f t="shared" si="24"/>
        <v>0</v>
      </c>
      <c r="K133" s="230">
        <f t="shared" si="14"/>
        <v>0</v>
      </c>
    </row>
    <row r="134" spans="1:11" s="4" customFormat="1" ht="51">
      <c r="A134" s="217"/>
      <c r="B134" s="19"/>
      <c r="C134" s="11" t="s">
        <v>228</v>
      </c>
      <c r="D134" s="36" t="s">
        <v>195</v>
      </c>
      <c r="E134" s="37">
        <f>IF('Załącznik Nr 1-dochody'!E246,'Załącznik Nr 1-dochody'!E246,"")</f>
        <v>80000</v>
      </c>
      <c r="F134" s="37">
        <f>IF('Załącznik Nr 1-dochody'!F246,'Załącznik Nr 1-dochody'!F246,"")</f>
      </c>
      <c r="G134" s="37">
        <f>IF('Załącznik Nr 1-dochody'!G246,'Załącznik Nr 1-dochody'!G246,"")</f>
      </c>
      <c r="H134" s="37"/>
      <c r="I134" s="37">
        <f>IF('Załącznik Nr 1-dochody'!I246,'Załącznik Nr 1-dochody'!I246,"")</f>
      </c>
      <c r="J134" s="44"/>
      <c r="K134" s="230"/>
    </row>
    <row r="135" spans="1:11" s="4" customFormat="1" ht="63.75">
      <c r="A135" s="217"/>
      <c r="B135" s="19"/>
      <c r="C135" s="11" t="s">
        <v>260</v>
      </c>
      <c r="D135" s="36" t="s">
        <v>261</v>
      </c>
      <c r="E135" s="37">
        <f>IF('Załącznik Nr 1-dochody'!E247,'Załącznik Nr 1-dochody'!E247,"")</f>
        <v>40000</v>
      </c>
      <c r="F135" s="37">
        <f>IF('Załącznik Nr 1-dochody'!F247,'Załącznik Nr 1-dochody'!F247,"")</f>
      </c>
      <c r="G135" s="37">
        <f>IF('Załącznik Nr 1-dochody'!G247,'Załącznik Nr 1-dochody'!G247,"")</f>
      </c>
      <c r="H135" s="37">
        <f>IF('Załącznik Nr 1-dochody'!H247,'Załącznik Nr 1-dochody'!H247,"")</f>
      </c>
      <c r="I135" s="37">
        <f>IF('Załącznik Nr 1-dochody'!I247,'Załącznik Nr 1-dochody'!I247,"")</f>
      </c>
      <c r="J135" s="37">
        <f>IF('Załącznik Nr 1-dochody'!J247,'Załącznik Nr 1-dochody'!J247,"")</f>
      </c>
      <c r="K135" s="230"/>
    </row>
    <row r="136" spans="1:11" s="9" customFormat="1" ht="42.75" customHeight="1" thickBot="1">
      <c r="A136" s="225"/>
      <c r="B136" s="226"/>
      <c r="C136" s="227" t="s">
        <v>66</v>
      </c>
      <c r="D136" s="228"/>
      <c r="E136" s="229">
        <f aca="true" t="shared" si="25" ref="E136:J136">SUM(E123+E115+E112+E84+E80+E76+E59+E52+E48+E41+E31+E23+E19+E13+E10)</f>
        <v>58725931</v>
      </c>
      <c r="F136" s="229">
        <f t="shared" si="25"/>
        <v>56083691</v>
      </c>
      <c r="G136" s="229">
        <f t="shared" si="25"/>
        <v>10239210</v>
      </c>
      <c r="H136" s="229">
        <f t="shared" si="25"/>
        <v>37866017</v>
      </c>
      <c r="I136" s="229">
        <f t="shared" si="25"/>
        <v>7210783</v>
      </c>
      <c r="J136" s="229">
        <f t="shared" si="25"/>
        <v>767681</v>
      </c>
      <c r="K136" s="230">
        <f t="shared" si="14"/>
        <v>0.9550072692759864</v>
      </c>
    </row>
    <row r="137" spans="1:11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35"/>
    </row>
    <row r="138" spans="6:11" s="4" customFormat="1" ht="12.75">
      <c r="F138" s="31"/>
      <c r="K138" s="35"/>
    </row>
    <row r="139" spans="6:11" ht="12.75">
      <c r="F139" s="30"/>
      <c r="K139" s="35"/>
    </row>
    <row r="140" ht="12.75">
      <c r="K140" s="35"/>
    </row>
    <row r="141" ht="12.75">
      <c r="K141" s="35"/>
    </row>
    <row r="142" ht="12.75">
      <c r="K142" s="35"/>
    </row>
    <row r="313" ht="12.75">
      <c r="C313" t="s">
        <v>190</v>
      </c>
    </row>
  </sheetData>
  <printOptions/>
  <pageMargins left="0.7874015748031497" right="0.7874015748031497" top="0.3937007874015748" bottom="0.984251968503937" header="0.5118110236220472" footer="0.31496062992125984"/>
  <pageSetup horizontalDpi="240" verticalDpi="24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5"/>
  <sheetViews>
    <sheetView zoomScale="85" zoomScaleNormal="85" workbookViewId="0" topLeftCell="A1">
      <selection activeCell="K11" sqref="K11"/>
    </sheetView>
  </sheetViews>
  <sheetFormatPr defaultColWidth="9.00390625" defaultRowHeight="12.75"/>
  <cols>
    <col min="1" max="1" width="5.875" style="0" customWidth="1"/>
    <col min="2" max="2" width="7.375" style="0" customWidth="1"/>
    <col min="3" max="3" width="35.875" style="0" customWidth="1"/>
    <col min="4" max="4" width="6.00390625" style="0" customWidth="1"/>
    <col min="5" max="5" width="14.00390625" style="0" customWidth="1"/>
    <col min="6" max="6" width="13.75390625" style="0" customWidth="1"/>
    <col min="7" max="8" width="14.25390625" style="0" customWidth="1"/>
    <col min="9" max="9" width="13.00390625" style="0" customWidth="1"/>
    <col min="10" max="11" width="14.625" style="0" customWidth="1"/>
  </cols>
  <sheetData>
    <row r="1" spans="1:11" ht="12.75">
      <c r="A1" s="12"/>
      <c r="B1" s="12"/>
      <c r="C1" s="12"/>
      <c r="D1" s="12"/>
      <c r="E1" s="12"/>
      <c r="F1" s="12"/>
      <c r="G1" s="12"/>
      <c r="H1" s="12"/>
      <c r="I1" s="25"/>
      <c r="J1" s="20" t="s">
        <v>245</v>
      </c>
      <c r="K1" s="2"/>
    </row>
    <row r="2" spans="1:11" ht="12.75">
      <c r="A2" s="12"/>
      <c r="B2" s="12"/>
      <c r="C2" s="12"/>
      <c r="D2" s="12"/>
      <c r="E2" s="12"/>
      <c r="F2" s="12"/>
      <c r="G2" s="12"/>
      <c r="H2" s="12"/>
      <c r="I2" s="25"/>
      <c r="J2" s="20" t="s">
        <v>277</v>
      </c>
      <c r="K2" s="2"/>
    </row>
    <row r="3" spans="1:11" ht="12.75">
      <c r="A3" s="12"/>
      <c r="B3" s="12"/>
      <c r="C3" s="12"/>
      <c r="D3" s="12"/>
      <c r="E3" s="12"/>
      <c r="F3" s="12"/>
      <c r="G3" s="12"/>
      <c r="H3" s="12"/>
      <c r="I3" s="25"/>
      <c r="J3" s="20" t="s">
        <v>278</v>
      </c>
      <c r="K3" s="2"/>
    </row>
    <row r="4" spans="1:11" ht="12.75">
      <c r="A4" s="12"/>
      <c r="B4" s="12"/>
      <c r="C4" s="12"/>
      <c r="D4" s="12"/>
      <c r="E4" s="12"/>
      <c r="F4" s="12"/>
      <c r="G4" s="12"/>
      <c r="H4" s="12"/>
      <c r="I4" s="25"/>
      <c r="J4" s="20" t="s">
        <v>279</v>
      </c>
      <c r="K4" s="2"/>
    </row>
    <row r="5" spans="1:11" ht="12.75">
      <c r="A5" s="12"/>
      <c r="B5" s="12"/>
      <c r="C5" s="12"/>
      <c r="D5" s="12"/>
      <c r="E5" s="12"/>
      <c r="F5" s="12"/>
      <c r="G5" s="12"/>
      <c r="H5" s="12"/>
      <c r="I5" s="25"/>
      <c r="J5" s="25"/>
      <c r="K5" s="12"/>
    </row>
    <row r="6" spans="1:11" ht="13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s="2" customFormat="1" ht="20.25">
      <c r="A7" s="13"/>
      <c r="B7" s="14"/>
      <c r="C7" s="15" t="s">
        <v>285</v>
      </c>
      <c r="D7" s="13"/>
      <c r="E7" s="14"/>
      <c r="F7" s="14"/>
      <c r="G7" s="14"/>
      <c r="H7" s="14"/>
      <c r="I7" s="14"/>
      <c r="J7" s="14"/>
      <c r="K7" s="14"/>
    </row>
    <row r="8" spans="1:11" ht="12.75">
      <c r="A8" s="12"/>
      <c r="B8" s="12"/>
      <c r="C8" s="12"/>
      <c r="D8" s="12"/>
      <c r="E8" s="16"/>
      <c r="F8" s="16"/>
      <c r="G8" s="16"/>
      <c r="H8" s="16"/>
      <c r="I8" s="16"/>
      <c r="J8" s="16"/>
      <c r="K8" s="16"/>
    </row>
    <row r="9" spans="1:5" ht="13.5" thickBot="1">
      <c r="A9" s="12"/>
      <c r="B9" s="12"/>
      <c r="C9" s="12"/>
      <c r="D9" s="12"/>
      <c r="E9" s="16"/>
    </row>
    <row r="10" spans="1:11" ht="72" customHeight="1">
      <c r="A10" s="205" t="s">
        <v>0</v>
      </c>
      <c r="B10" s="206" t="s">
        <v>1</v>
      </c>
      <c r="C10" s="206" t="s">
        <v>169</v>
      </c>
      <c r="D10" s="206" t="s">
        <v>3</v>
      </c>
      <c r="E10" s="209" t="s">
        <v>286</v>
      </c>
      <c r="F10" s="209" t="s">
        <v>282</v>
      </c>
      <c r="G10" s="209" t="s">
        <v>161</v>
      </c>
      <c r="H10" s="209" t="s">
        <v>266</v>
      </c>
      <c r="I10" s="209" t="s">
        <v>155</v>
      </c>
      <c r="J10" s="209" t="s">
        <v>162</v>
      </c>
      <c r="K10" s="259" t="s">
        <v>313</v>
      </c>
    </row>
    <row r="11" spans="1:11" ht="14.25" customHeight="1">
      <c r="A11" s="212">
        <v>1</v>
      </c>
      <c r="B11" s="127">
        <v>2</v>
      </c>
      <c r="C11" s="128">
        <v>3</v>
      </c>
      <c r="D11" s="127">
        <v>4</v>
      </c>
      <c r="E11" s="128">
        <v>5</v>
      </c>
      <c r="F11" s="128">
        <v>6</v>
      </c>
      <c r="G11" s="128">
        <v>7</v>
      </c>
      <c r="H11" s="128"/>
      <c r="I11" s="128">
        <v>9</v>
      </c>
      <c r="J11" s="128">
        <v>10</v>
      </c>
      <c r="K11" s="213">
        <v>11</v>
      </c>
    </row>
    <row r="12" spans="1:11" ht="22.5" customHeight="1">
      <c r="A12" s="218">
        <v>600</v>
      </c>
      <c r="B12" s="130"/>
      <c r="C12" s="131" t="s">
        <v>9</v>
      </c>
      <c r="D12" s="129"/>
      <c r="E12" s="132">
        <f>SUM(E15+E13)</f>
        <v>6582185</v>
      </c>
      <c r="F12" s="132">
        <f>SUM(F15+F13)</f>
        <v>335000</v>
      </c>
      <c r="G12" s="132">
        <f>SUM(G15+G13)</f>
        <v>335000</v>
      </c>
      <c r="H12" s="132"/>
      <c r="I12" s="132">
        <f>SUM(I15+I13)</f>
        <v>0</v>
      </c>
      <c r="J12" s="132">
        <f>SUM(J15+J13)</f>
        <v>0</v>
      </c>
      <c r="K12" s="230">
        <f>F12/E12</f>
        <v>0.050894953575446454</v>
      </c>
    </row>
    <row r="13" spans="1:11" ht="22.5" customHeight="1">
      <c r="A13" s="219"/>
      <c r="B13" s="147">
        <v>60004</v>
      </c>
      <c r="C13" s="134" t="s">
        <v>232</v>
      </c>
      <c r="D13" s="133"/>
      <c r="E13" s="43">
        <f aca="true" t="shared" si="0" ref="E13:J13">SUM(E14:E14)</f>
        <v>4049973</v>
      </c>
      <c r="F13" s="43">
        <f t="shared" si="0"/>
        <v>0</v>
      </c>
      <c r="G13" s="43">
        <f t="shared" si="0"/>
        <v>0</v>
      </c>
      <c r="H13" s="43">
        <f t="shared" si="0"/>
        <v>0</v>
      </c>
      <c r="I13" s="43">
        <f t="shared" si="0"/>
        <v>0</v>
      </c>
      <c r="J13" s="43">
        <f t="shared" si="0"/>
        <v>0</v>
      </c>
      <c r="K13" s="230">
        <f aca="true" t="shared" si="1" ref="K13:K76">F13/E13</f>
        <v>0</v>
      </c>
    </row>
    <row r="14" spans="1:11" ht="65.25" customHeight="1">
      <c r="A14" s="219"/>
      <c r="B14" s="245"/>
      <c r="C14" s="11" t="s">
        <v>230</v>
      </c>
      <c r="D14" s="144" t="s">
        <v>231</v>
      </c>
      <c r="E14" s="246">
        <f>IF('Załącznik Nr 1-dochody'!E15&gt;0,'Załącznik Nr 1-dochody'!E15,"")</f>
        <v>4049973</v>
      </c>
      <c r="F14" s="246">
        <f>IF('Załącznik Nr 1-dochody'!F15&gt;0,'Załącznik Nr 1-dochody'!F15,"")</f>
      </c>
      <c r="G14" s="246">
        <f>IF('Załącznik Nr 1-dochody'!G15&gt;0,'Załącznik Nr 1-dochody'!G15,"")</f>
      </c>
      <c r="H14" s="246"/>
      <c r="I14" s="246">
        <f>IF('Załącznik Nr 1-dochody'!I15&gt;0,'Załącznik Nr 1-dochody'!I15,"")</f>
      </c>
      <c r="J14" s="246">
        <f>IF('Załącznik Nr 1-dochody'!J15&gt;0,'Załącznik Nr 1-dochody'!J15,"")</f>
      </c>
      <c r="K14" s="230"/>
    </row>
    <row r="15" spans="1:11" ht="17.25" customHeight="1">
      <c r="A15" s="220"/>
      <c r="B15" s="147">
        <v>60016</v>
      </c>
      <c r="C15" s="134" t="s">
        <v>11</v>
      </c>
      <c r="D15" s="133"/>
      <c r="E15" s="43">
        <f>SUM(E16:E18)</f>
        <v>2532212</v>
      </c>
      <c r="F15" s="43">
        <f>SUM(F16:F18)</f>
        <v>335000</v>
      </c>
      <c r="G15" s="43">
        <f>SUM(G16:G18)</f>
        <v>335000</v>
      </c>
      <c r="H15" s="43"/>
      <c r="I15" s="43">
        <f>SUM(I16:I18)</f>
        <v>0</v>
      </c>
      <c r="J15" s="43">
        <f>SUM(J16:J18)</f>
        <v>0</v>
      </c>
      <c r="K15" s="230">
        <f t="shared" si="1"/>
        <v>0.13229540022715316</v>
      </c>
    </row>
    <row r="16" spans="1:11" ht="17.25" customHeight="1">
      <c r="A16" s="220"/>
      <c r="B16" s="148"/>
      <c r="C16" s="149" t="s">
        <v>14</v>
      </c>
      <c r="D16" s="247" t="s">
        <v>109</v>
      </c>
      <c r="E16" s="246">
        <f>IF('Załącznik Nr 1-dochody'!E22&gt;0,'Załącznik Nr 1-dochody'!E22,"")</f>
        <v>335000</v>
      </c>
      <c r="F16" s="246">
        <f>IF('Załącznik Nr 1-dochody'!F22&gt;0,'Załącznik Nr 1-dochody'!F22,"")</f>
        <v>335000</v>
      </c>
      <c r="G16" s="246">
        <f>IF('Załącznik Nr 1-dochody'!G22&gt;0,'Załącznik Nr 1-dochody'!G22,"")</f>
        <v>335000</v>
      </c>
      <c r="H16" s="246"/>
      <c r="I16" s="246">
        <f>IF('Załącznik Nr 1-dochody'!I22&gt;0,'Załącznik Nr 1-dochody'!I22,"")</f>
      </c>
      <c r="J16" s="246">
        <f>IF('Załącznik Nr 1-dochody'!J22&gt;0,'Załącznik Nr 1-dochody'!J22,"")</f>
      </c>
      <c r="K16" s="230">
        <f t="shared" si="1"/>
        <v>1</v>
      </c>
    </row>
    <row r="17" spans="1:11" ht="38.25" customHeight="1">
      <c r="A17" s="220"/>
      <c r="B17" s="148"/>
      <c r="C17" s="136" t="s">
        <v>239</v>
      </c>
      <c r="D17" s="247" t="s">
        <v>107</v>
      </c>
      <c r="E17" s="246">
        <f>IF('Załącznik Nr 1-dochody'!E23&gt;0,'Załącznik Nr 1-dochody'!E23,"")</f>
        <v>22218</v>
      </c>
      <c r="F17" s="246">
        <f>IF('Załącznik Nr 1-dochody'!F23&gt;0,'Załącznik Nr 1-dochody'!F23,"")</f>
      </c>
      <c r="G17" s="246">
        <f>IF('Załącznik Nr 1-dochody'!G23&gt;0,'Załącznik Nr 1-dochody'!G23,"")</f>
      </c>
      <c r="H17" s="246"/>
      <c r="I17" s="246">
        <f>IF('Załącznik Nr 1-dochody'!I23&gt;0,'Załącznik Nr 1-dochody'!I23,"")</f>
      </c>
      <c r="J17" s="246">
        <f>IF('Załącznik Nr 1-dochody'!J23&gt;0,'Załącznik Nr 1-dochody'!J23,"")</f>
      </c>
      <c r="K17" s="230"/>
    </row>
    <row r="18" spans="1:11" ht="64.5" customHeight="1">
      <c r="A18" s="217"/>
      <c r="B18" s="19"/>
      <c r="C18" s="11" t="s">
        <v>230</v>
      </c>
      <c r="D18" s="144" t="s">
        <v>231</v>
      </c>
      <c r="E18" s="246">
        <f>IF('Załącznik Nr 1-dochody'!E24&gt;0,'Załącznik Nr 1-dochody'!E24,"")</f>
        <v>2174994</v>
      </c>
      <c r="F18" s="246">
        <f>IF('Załącznik Nr 1-dochody'!F24&gt;0,'Załącznik Nr 1-dochody'!F24,"")</f>
      </c>
      <c r="G18" s="246">
        <f>IF('Załącznik Nr 1-dochody'!G24&gt;0,'Załącznik Nr 1-dochody'!G24,"")</f>
      </c>
      <c r="H18" s="246"/>
      <c r="I18" s="246">
        <f>IF('Załącznik Nr 1-dochody'!I24&gt;0,'Załącznik Nr 1-dochody'!I24,"")</f>
      </c>
      <c r="J18" s="246">
        <f>IF('Załącznik Nr 1-dochody'!J24&gt;0,'Załącznik Nr 1-dochody'!J24,"")</f>
      </c>
      <c r="K18" s="230"/>
    </row>
    <row r="19" spans="1:11" ht="21.75" customHeight="1">
      <c r="A19" s="218">
        <v>700</v>
      </c>
      <c r="B19" s="130"/>
      <c r="C19" s="131" t="s">
        <v>12</v>
      </c>
      <c r="D19" s="129"/>
      <c r="E19" s="132">
        <f aca="true" t="shared" si="2" ref="E19:J19">SUM(E20)</f>
        <v>3592203</v>
      </c>
      <c r="F19" s="132">
        <f t="shared" si="2"/>
        <v>2507286</v>
      </c>
      <c r="G19" s="132">
        <f t="shared" si="2"/>
        <v>2507286</v>
      </c>
      <c r="H19" s="132">
        <f t="shared" si="2"/>
        <v>0</v>
      </c>
      <c r="I19" s="132">
        <f t="shared" si="2"/>
        <v>0</v>
      </c>
      <c r="J19" s="132">
        <f t="shared" si="2"/>
        <v>0</v>
      </c>
      <c r="K19" s="230">
        <f t="shared" si="1"/>
        <v>0.6979800417738085</v>
      </c>
    </row>
    <row r="20" spans="1:11" ht="27" customHeight="1">
      <c r="A20" s="220"/>
      <c r="B20" s="147">
        <v>70005</v>
      </c>
      <c r="C20" s="134" t="s">
        <v>13</v>
      </c>
      <c r="D20" s="133"/>
      <c r="E20" s="43">
        <f>SUM(E21:E27)</f>
        <v>3592203</v>
      </c>
      <c r="F20" s="43">
        <f>SUM(F21:F27)</f>
        <v>2507286</v>
      </c>
      <c r="G20" s="43">
        <f>SUM(G21:G27)</f>
        <v>2507286</v>
      </c>
      <c r="H20" s="43"/>
      <c r="I20" s="43">
        <f>SUM(I21:I27)</f>
        <v>0</v>
      </c>
      <c r="J20" s="43">
        <f>SUM(J21:J27)</f>
        <v>0</v>
      </c>
      <c r="K20" s="230">
        <f t="shared" si="1"/>
        <v>0.6979800417738085</v>
      </c>
    </row>
    <row r="21" spans="1:11" ht="30" customHeight="1">
      <c r="A21" s="217"/>
      <c r="B21" s="19"/>
      <c r="C21" s="136" t="s">
        <v>77</v>
      </c>
      <c r="D21" s="36" t="s">
        <v>108</v>
      </c>
      <c r="E21" s="246">
        <f>IF('Załącznik Nr 1-dochody'!E27&gt;0,'Załącznik Nr 1-dochody'!E27,"")</f>
        <v>662286</v>
      </c>
      <c r="F21" s="246">
        <f>IF('Załącznik Nr 1-dochody'!F27&gt;0,'Załącznik Nr 1-dochody'!F27,"")</f>
        <v>762286</v>
      </c>
      <c r="G21" s="246">
        <f>IF('Załącznik Nr 1-dochody'!G27&gt;0,'Załącznik Nr 1-dochody'!G27,"")</f>
        <v>762286</v>
      </c>
      <c r="H21" s="246"/>
      <c r="I21" s="246">
        <f>IF('Załącznik Nr 1-dochody'!I27&gt;0,'Załącznik Nr 1-dochody'!I27,"")</f>
      </c>
      <c r="J21" s="246">
        <f>IF('Załącznik Nr 1-dochody'!J27&gt;0,'Załącznik Nr 1-dochody'!J27,"")</f>
      </c>
      <c r="K21" s="230">
        <f t="shared" si="1"/>
        <v>1.1509921695460874</v>
      </c>
    </row>
    <row r="22" spans="1:11" ht="51">
      <c r="A22" s="217"/>
      <c r="B22" s="19"/>
      <c r="C22" s="136" t="s">
        <v>242</v>
      </c>
      <c r="D22" s="36" t="s">
        <v>105</v>
      </c>
      <c r="E22" s="246">
        <f>IF('Załącznik Nr 1-dochody'!E28&gt;0,'Załącznik Nr 1-dochody'!E28,"")</f>
        <v>663614</v>
      </c>
      <c r="F22" s="246">
        <f>IF('Załącznik Nr 1-dochody'!F28&gt;0,'Załącznik Nr 1-dochody'!F28,"")</f>
        <v>100000</v>
      </c>
      <c r="G22" s="246">
        <f>IF('Załącznik Nr 1-dochody'!G28&gt;0,'Załącznik Nr 1-dochody'!G28,"")</f>
        <v>100000</v>
      </c>
      <c r="H22" s="246"/>
      <c r="I22" s="246">
        <f>IF('Załącznik Nr 1-dochody'!I28&gt;0,'Załącznik Nr 1-dochody'!I28,"")</f>
      </c>
      <c r="J22" s="246">
        <f>IF('Załącznik Nr 1-dochody'!J28&gt;0,'Załącznik Nr 1-dochody'!J28,"")</f>
      </c>
      <c r="K22" s="230">
        <f t="shared" si="1"/>
        <v>0.15069000955374662</v>
      </c>
    </row>
    <row r="23" spans="1:11" ht="77.25" customHeight="1">
      <c r="A23" s="217"/>
      <c r="B23" s="19"/>
      <c r="C23" s="11" t="s">
        <v>98</v>
      </c>
      <c r="D23" s="36" t="s">
        <v>110</v>
      </c>
      <c r="E23" s="246">
        <f>IF('Załącznik Nr 1-dochody'!E29&gt;0,'Załącznik Nr 1-dochody'!E29,"")</f>
        <v>450000</v>
      </c>
      <c r="F23" s="246">
        <f>IF('Załącznik Nr 1-dochody'!F29&gt;0,'Załącznik Nr 1-dochody'!F29,"")</f>
        <v>500000</v>
      </c>
      <c r="G23" s="246">
        <f>IF('Załącznik Nr 1-dochody'!G29&gt;0,'Załącznik Nr 1-dochody'!G29,"")</f>
        <v>500000</v>
      </c>
      <c r="H23" s="246"/>
      <c r="I23" s="246">
        <f>IF('Załącznik Nr 1-dochody'!I29&gt;0,'Załącznik Nr 1-dochody'!I29,"")</f>
      </c>
      <c r="J23" s="246">
        <f>IF('Załącznik Nr 1-dochody'!J29&gt;0,'Załącznik Nr 1-dochody'!J29,"")</f>
      </c>
      <c r="K23" s="230">
        <f t="shared" si="1"/>
        <v>1.1111111111111112</v>
      </c>
    </row>
    <row r="24" spans="1:11" ht="51">
      <c r="A24" s="217"/>
      <c r="B24" s="19"/>
      <c r="C24" s="11" t="s">
        <v>78</v>
      </c>
      <c r="D24" s="36" t="s">
        <v>111</v>
      </c>
      <c r="E24" s="246">
        <f>IF('Załącznik Nr 1-dochody'!E30&gt;0,'Załącznik Nr 1-dochody'!E30,"")</f>
        <v>45000</v>
      </c>
      <c r="F24" s="246">
        <f>IF('Załącznik Nr 1-dochody'!F30&gt;0,'Załącznik Nr 1-dochody'!F30,"")</f>
        <v>75000</v>
      </c>
      <c r="G24" s="246">
        <f>IF('Załącznik Nr 1-dochody'!G30&gt;0,'Załącznik Nr 1-dochody'!G30,"")</f>
        <v>75000</v>
      </c>
      <c r="H24" s="246"/>
      <c r="I24" s="246">
        <f>IF('Załącznik Nr 1-dochody'!I30&gt;0,'Załącznik Nr 1-dochody'!I30,"")</f>
      </c>
      <c r="J24" s="246">
        <f>IF('Załącznik Nr 1-dochody'!J30&gt;0,'Załącznik Nr 1-dochody'!J30,"")</f>
      </c>
      <c r="K24" s="230">
        <f t="shared" si="1"/>
        <v>1.6666666666666667</v>
      </c>
    </row>
    <row r="25" spans="1:11" ht="25.5">
      <c r="A25" s="217"/>
      <c r="B25" s="19"/>
      <c r="C25" s="11" t="s">
        <v>253</v>
      </c>
      <c r="D25" s="36" t="s">
        <v>254</v>
      </c>
      <c r="E25" s="246">
        <f>IF('Załącznik Nr 1-dochody'!E31&gt;0,'Załącznik Nr 1-dochody'!E31,"")</f>
        <v>1051303</v>
      </c>
      <c r="F25" s="246">
        <f>IF('Załącznik Nr 1-dochody'!F31&gt;0,'Załącznik Nr 1-dochody'!F31,"")</f>
        <v>300000</v>
      </c>
      <c r="G25" s="246">
        <f>IF('Załącznik Nr 1-dochody'!G31&gt;0,'Załącznik Nr 1-dochody'!G31,"")</f>
        <v>300000</v>
      </c>
      <c r="H25" s="246">
        <f>IF('Załącznik Nr 1-dochody'!H31&gt;0,'Załącznik Nr 1-dochody'!H31,"")</f>
      </c>
      <c r="I25" s="246">
        <f>IF('Załącznik Nr 1-dochody'!I31&gt;0,'Załącznik Nr 1-dochody'!I31,"")</f>
      </c>
      <c r="J25" s="246">
        <f>IF('Załącznik Nr 1-dochody'!J31&gt;0,'Załącznik Nr 1-dochody'!J31,"")</f>
      </c>
      <c r="K25" s="230">
        <f t="shared" si="1"/>
        <v>0.28536016733520214</v>
      </c>
    </row>
    <row r="26" spans="1:11" ht="25.5">
      <c r="A26" s="217"/>
      <c r="B26" s="19"/>
      <c r="C26" s="11" t="s">
        <v>209</v>
      </c>
      <c r="D26" s="36" t="s">
        <v>210</v>
      </c>
      <c r="E26" s="246">
        <f>IF('Załącznik Nr 1-dochody'!E32&gt;0,'Załącznik Nr 1-dochody'!E32,"")</f>
        <v>700000</v>
      </c>
      <c r="F26" s="246">
        <f>IF('Załącznik Nr 1-dochody'!F32&gt;0,'Załącznik Nr 1-dochody'!F32,"")</f>
        <v>750000</v>
      </c>
      <c r="G26" s="246">
        <f>IF('Załącznik Nr 1-dochody'!G32&gt;0,'Załącznik Nr 1-dochody'!G32,"")</f>
        <v>750000</v>
      </c>
      <c r="H26" s="246"/>
      <c r="I26" s="246">
        <f>IF('Załącznik Nr 1-dochody'!I32&gt;0,'Załącznik Nr 1-dochody'!I32,"")</f>
      </c>
      <c r="J26" s="246">
        <f>IF('Załącznik Nr 1-dochody'!J32&gt;0,'Załącznik Nr 1-dochody'!J32,"")</f>
      </c>
      <c r="K26" s="230">
        <f t="shared" si="1"/>
        <v>1.0714285714285714</v>
      </c>
    </row>
    <row r="27" spans="1:11" ht="25.5" customHeight="1">
      <c r="A27" s="217"/>
      <c r="B27" s="19"/>
      <c r="C27" s="11" t="s">
        <v>96</v>
      </c>
      <c r="D27" s="36" t="s">
        <v>112</v>
      </c>
      <c r="E27" s="246">
        <f>IF('Załącznik Nr 1-dochody'!E33&gt;0,'Załącznik Nr 1-dochody'!E33,"")</f>
        <v>20000</v>
      </c>
      <c r="F27" s="246">
        <f>IF('Załącznik Nr 1-dochody'!F33&gt;0,'Załącznik Nr 1-dochody'!F33,"")</f>
        <v>20000</v>
      </c>
      <c r="G27" s="246">
        <f>IF('Załącznik Nr 1-dochody'!G33&gt;0,'Załącznik Nr 1-dochody'!G33,"")</f>
        <v>20000</v>
      </c>
      <c r="H27" s="246"/>
      <c r="I27" s="246">
        <f>IF('Załącznik Nr 1-dochody'!I33&gt;0,'Załącznik Nr 1-dochody'!I33,"")</f>
      </c>
      <c r="J27" s="246">
        <f>IF('Załącznik Nr 1-dochody'!J33&gt;0,'Załącznik Nr 1-dochody'!J33,"")</f>
      </c>
      <c r="K27" s="230">
        <f t="shared" si="1"/>
        <v>1</v>
      </c>
    </row>
    <row r="28" spans="1:11" ht="27" customHeight="1">
      <c r="A28" s="260">
        <v>710</v>
      </c>
      <c r="B28" s="248"/>
      <c r="C28" s="249" t="s">
        <v>15</v>
      </c>
      <c r="D28" s="250"/>
      <c r="E28" s="251">
        <f aca="true" t="shared" si="3" ref="E28:J28">SUM(E29)</f>
        <v>0</v>
      </c>
      <c r="F28" s="251">
        <f t="shared" si="3"/>
        <v>5500</v>
      </c>
      <c r="G28" s="251">
        <f t="shared" si="3"/>
        <v>0</v>
      </c>
      <c r="H28" s="251">
        <f t="shared" si="3"/>
        <v>0</v>
      </c>
      <c r="I28" s="251">
        <f t="shared" si="3"/>
        <v>5500</v>
      </c>
      <c r="J28" s="251">
        <f t="shared" si="3"/>
        <v>0</v>
      </c>
      <c r="K28" s="230"/>
    </row>
    <row r="29" spans="1:11" ht="17.25" customHeight="1">
      <c r="A29" s="217"/>
      <c r="B29" s="239">
        <v>71035</v>
      </c>
      <c r="C29" s="48" t="s">
        <v>199</v>
      </c>
      <c r="D29" s="42"/>
      <c r="E29" s="238">
        <f>SUM(E30)</f>
        <v>0</v>
      </c>
      <c r="F29" s="238">
        <f>SUM(F30)</f>
        <v>5500</v>
      </c>
      <c r="G29" s="238">
        <f>SUM(G30)</f>
        <v>0</v>
      </c>
      <c r="H29" s="238"/>
      <c r="I29" s="238">
        <f>SUM(I30)</f>
        <v>5500</v>
      </c>
      <c r="J29" s="238">
        <f>SUM(J30)</f>
        <v>0</v>
      </c>
      <c r="K29" s="230"/>
    </row>
    <row r="30" spans="1:11" ht="53.25" customHeight="1">
      <c r="A30" s="217"/>
      <c r="B30" s="19"/>
      <c r="C30" s="10" t="s">
        <v>200</v>
      </c>
      <c r="D30" s="36" t="s">
        <v>192</v>
      </c>
      <c r="E30" s="246">
        <f>IF('Załącznik Nr 1-dochody'!E45&gt;0,'Załącznik Nr 1-dochody'!E45,"")</f>
      </c>
      <c r="F30" s="246">
        <f>IF('Załącznik Nr 1-dochody'!F45&gt;0,'Załącznik Nr 1-dochody'!F45,"")</f>
        <v>5500</v>
      </c>
      <c r="G30" s="246">
        <f>IF('Załącznik Nr 1-dochody'!G45&gt;0,'Załącznik Nr 1-dochody'!G45,"")</f>
      </c>
      <c r="H30" s="246"/>
      <c r="I30" s="246">
        <f>IF('Załącznik Nr 1-dochody'!I45&gt;0,'Załącznik Nr 1-dochody'!I45,"")</f>
        <v>5500</v>
      </c>
      <c r="J30" s="246">
        <f>IF('Załącznik Nr 1-dochody'!J45&gt;0,'Załącznik Nr 1-dochody'!J45,"")</f>
      </c>
      <c r="K30" s="230"/>
    </row>
    <row r="31" spans="1:11" ht="21" customHeight="1">
      <c r="A31" s="218">
        <v>750</v>
      </c>
      <c r="B31" s="130"/>
      <c r="C31" s="131" t="s">
        <v>19</v>
      </c>
      <c r="D31" s="129"/>
      <c r="E31" s="132">
        <f>SUM(E32+E35)</f>
        <v>963000</v>
      </c>
      <c r="F31" s="132">
        <f>SUM(F32+F35)</f>
        <v>763000</v>
      </c>
      <c r="G31" s="132">
        <f>SUM(G32+G35)</f>
        <v>266000</v>
      </c>
      <c r="H31" s="132"/>
      <c r="I31" s="132">
        <f>SUM(I32+I35)</f>
        <v>497000</v>
      </c>
      <c r="J31" s="132">
        <f>SUM(J32+J35)</f>
        <v>0</v>
      </c>
      <c r="K31" s="230">
        <f t="shared" si="1"/>
        <v>0.7923156801661475</v>
      </c>
    </row>
    <row r="32" spans="1:11" s="3" customFormat="1" ht="18" customHeight="1">
      <c r="A32" s="216"/>
      <c r="B32" s="147">
        <v>75011</v>
      </c>
      <c r="C32" s="134" t="s">
        <v>20</v>
      </c>
      <c r="D32" s="133"/>
      <c r="E32" s="43">
        <f>SUM(E33:E34)</f>
        <v>505000</v>
      </c>
      <c r="F32" s="43">
        <f>SUM(F33:F34)</f>
        <v>505000</v>
      </c>
      <c r="G32" s="43">
        <f>SUM(G33:G34)</f>
        <v>8000</v>
      </c>
      <c r="H32" s="43"/>
      <c r="I32" s="43">
        <f>SUM(I33:I34)</f>
        <v>497000</v>
      </c>
      <c r="J32" s="43">
        <f>SUM(J33:J34)</f>
        <v>0</v>
      </c>
      <c r="K32" s="230">
        <f t="shared" si="1"/>
        <v>1</v>
      </c>
    </row>
    <row r="33" spans="1:11" ht="51" customHeight="1">
      <c r="A33" s="217"/>
      <c r="B33" s="19"/>
      <c r="C33" s="10" t="s">
        <v>82</v>
      </c>
      <c r="D33" s="36" t="s">
        <v>117</v>
      </c>
      <c r="E33" s="246">
        <f>IF('Załącznik Nr 1-dochody'!E48&gt;0,'Załącznik Nr 1-dochody'!E48,"")</f>
        <v>497000</v>
      </c>
      <c r="F33" s="246">
        <f>IF('Załącznik Nr 1-dochody'!F48&gt;0,'Załącznik Nr 1-dochody'!F48,"")</f>
        <v>497000</v>
      </c>
      <c r="G33" s="246">
        <f>IF('Załącznik Nr 1-dochody'!G48&gt;0,'Załącznik Nr 1-dochody'!G48,"")</f>
      </c>
      <c r="H33" s="246"/>
      <c r="I33" s="246">
        <f>IF('Załącznik Nr 1-dochody'!I48&gt;0,'Załącznik Nr 1-dochody'!I48,"")</f>
        <v>497000</v>
      </c>
      <c r="J33" s="246">
        <f>IF('Załącznik Nr 1-dochody'!J48&gt;0,'Załącznik Nr 1-dochody'!J48,"")</f>
      </c>
      <c r="K33" s="230">
        <f t="shared" si="1"/>
        <v>1</v>
      </c>
    </row>
    <row r="34" spans="1:11" ht="62.25" customHeight="1">
      <c r="A34" s="217"/>
      <c r="B34" s="19"/>
      <c r="C34" s="11" t="s">
        <v>205</v>
      </c>
      <c r="D34" s="36" t="s">
        <v>114</v>
      </c>
      <c r="E34" s="246">
        <f>IF('Załącznik Nr 1-dochody'!E50&gt;0,'Załącznik Nr 1-dochody'!E50,"")</f>
        <v>8000</v>
      </c>
      <c r="F34" s="246">
        <f>IF('Załącznik Nr 1-dochody'!F50&gt;0,'Załącznik Nr 1-dochody'!F50,"")</f>
        <v>8000</v>
      </c>
      <c r="G34" s="246">
        <f>IF('Załącznik Nr 1-dochody'!G50&gt;0,'Załącznik Nr 1-dochody'!G50,"")</f>
        <v>8000</v>
      </c>
      <c r="H34" s="246"/>
      <c r="I34" s="246">
        <f>IF('Załącznik Nr 1-dochody'!I50&gt;0,'Załącznik Nr 1-dochody'!I50,"")</f>
      </c>
      <c r="J34" s="246"/>
      <c r="K34" s="230">
        <f t="shared" si="1"/>
        <v>1</v>
      </c>
    </row>
    <row r="35" spans="1:11" s="3" customFormat="1" ht="27.75" customHeight="1">
      <c r="A35" s="216"/>
      <c r="B35" s="147">
        <v>75023</v>
      </c>
      <c r="C35" s="134" t="s">
        <v>69</v>
      </c>
      <c r="D35" s="133"/>
      <c r="E35" s="43">
        <f>SUM(E36:E39)</f>
        <v>458000</v>
      </c>
      <c r="F35" s="43">
        <f>SUM(F36:F39)</f>
        <v>258000</v>
      </c>
      <c r="G35" s="43">
        <f>SUM(G36:G39)</f>
        <v>258000</v>
      </c>
      <c r="H35" s="43"/>
      <c r="I35" s="43">
        <f>SUM(I36:I39)</f>
        <v>0</v>
      </c>
      <c r="J35" s="43">
        <f>SUM(J36:J39)</f>
        <v>0</v>
      </c>
      <c r="K35" s="230">
        <f t="shared" si="1"/>
        <v>0.5633187772925764</v>
      </c>
    </row>
    <row r="36" spans="1:11" ht="15.75" customHeight="1">
      <c r="A36" s="217"/>
      <c r="B36" s="19"/>
      <c r="C36" s="11" t="s">
        <v>14</v>
      </c>
      <c r="D36" s="36" t="s">
        <v>109</v>
      </c>
      <c r="E36" s="246">
        <f>IF('Załącznik Nr 1-dochody'!E55&gt;0,'Załącznik Nr 1-dochody'!E55,"")</f>
        <v>19000</v>
      </c>
      <c r="F36" s="246">
        <f>IF('Załącznik Nr 1-dochody'!F55&gt;0,'Załącznik Nr 1-dochody'!F55,"")</f>
        <v>19000</v>
      </c>
      <c r="G36" s="246">
        <f>IF('Załącznik Nr 1-dochody'!G55&gt;0,'Załącznik Nr 1-dochody'!G55,"")</f>
        <v>19000</v>
      </c>
      <c r="H36" s="246"/>
      <c r="I36" s="246">
        <f>IF('Załącznik Nr 1-dochody'!I55&gt;0,'Załącznik Nr 1-dochody'!I55,"")</f>
      </c>
      <c r="J36" s="246">
        <f>IF('Załącznik Nr 1-dochody'!J55&gt;0,'Załącznik Nr 1-dochody'!J55,"")</f>
      </c>
      <c r="K36" s="230">
        <f t="shared" si="1"/>
        <v>1</v>
      </c>
    </row>
    <row r="37" spans="1:11" ht="76.5" customHeight="1">
      <c r="A37" s="217"/>
      <c r="B37" s="19"/>
      <c r="C37" s="11" t="s">
        <v>98</v>
      </c>
      <c r="D37" s="36" t="s">
        <v>110</v>
      </c>
      <c r="E37" s="246">
        <f>IF('Załącznik Nr 1-dochody'!E56&gt;0,'Załącznik Nr 1-dochody'!E56,"")</f>
        <v>34000</v>
      </c>
      <c r="F37" s="246">
        <f>IF('Załącznik Nr 1-dochody'!F56&gt;0,'Załącznik Nr 1-dochody'!F56,"")</f>
        <v>34000</v>
      </c>
      <c r="G37" s="246">
        <f>IF('Załącznik Nr 1-dochody'!G56&gt;0,'Załącznik Nr 1-dochody'!G56,"")</f>
        <v>34000</v>
      </c>
      <c r="H37" s="246"/>
      <c r="I37" s="246">
        <f>IF('Załącznik Nr 1-dochody'!I56&gt;0,'Załącznik Nr 1-dochody'!I56,"")</f>
      </c>
      <c r="J37" s="246">
        <f>IF('Załącznik Nr 1-dochody'!J56&gt;0,'Załącznik Nr 1-dochody'!J56,"")</f>
      </c>
      <c r="K37" s="230">
        <f t="shared" si="1"/>
        <v>1</v>
      </c>
    </row>
    <row r="38" spans="1:11" ht="13.5" customHeight="1">
      <c r="A38" s="217"/>
      <c r="B38" s="19"/>
      <c r="C38" s="11" t="s">
        <v>4</v>
      </c>
      <c r="D38" s="36" t="s">
        <v>119</v>
      </c>
      <c r="E38" s="246">
        <f>IF('Załącznik Nr 1-dochody'!E57&gt;0,'Załącznik Nr 1-dochody'!E57,"")</f>
        <v>400000</v>
      </c>
      <c r="F38" s="246">
        <f>IF('Załącznik Nr 1-dochody'!F57&gt;0,'Załącznik Nr 1-dochody'!F57,"")</f>
        <v>200000</v>
      </c>
      <c r="G38" s="246">
        <f>IF('Załącznik Nr 1-dochody'!G57&gt;0,'Załącznik Nr 1-dochody'!G57,"")</f>
        <v>200000</v>
      </c>
      <c r="H38" s="246"/>
      <c r="I38" s="246">
        <f>IF('Załącznik Nr 1-dochody'!I57&gt;0,'Załącznik Nr 1-dochody'!I57,"")</f>
      </c>
      <c r="J38" s="246">
        <f>IF('Załącznik Nr 1-dochody'!J57&gt;0,'Załącznik Nr 1-dochody'!J57,"")</f>
      </c>
      <c r="K38" s="230">
        <f t="shared" si="1"/>
        <v>0.5</v>
      </c>
    </row>
    <row r="39" spans="1:11" ht="13.5" customHeight="1">
      <c r="A39" s="217"/>
      <c r="B39" s="19"/>
      <c r="C39" s="11" t="s">
        <v>10</v>
      </c>
      <c r="D39" s="36" t="s">
        <v>107</v>
      </c>
      <c r="E39" s="246">
        <f>IF('Załącznik Nr 1-dochody'!E58&gt;0,'Załącznik Nr 1-dochody'!E58,"")</f>
        <v>5000</v>
      </c>
      <c r="F39" s="246">
        <f>IF('Załącznik Nr 1-dochody'!F58&gt;0,'Załącznik Nr 1-dochody'!F58,"")</f>
        <v>5000</v>
      </c>
      <c r="G39" s="246">
        <f>IF('Załącznik Nr 1-dochody'!G58&gt;0,'Załącznik Nr 1-dochody'!G58,"")</f>
        <v>5000</v>
      </c>
      <c r="H39" s="246"/>
      <c r="I39" s="246">
        <f>IF('Załącznik Nr 1-dochody'!I58&gt;0,'Załącznik Nr 1-dochody'!I58,"")</f>
      </c>
      <c r="J39" s="246">
        <f>IF('Załącznik Nr 1-dochody'!J58&gt;0,'Załącznik Nr 1-dochody'!J58,"")</f>
      </c>
      <c r="K39" s="230">
        <f t="shared" si="1"/>
        <v>1</v>
      </c>
    </row>
    <row r="40" spans="1:11" s="1" customFormat="1" ht="48" customHeight="1">
      <c r="A40" s="218">
        <v>751</v>
      </c>
      <c r="B40" s="130"/>
      <c r="C40" s="131" t="s">
        <v>24</v>
      </c>
      <c r="D40" s="129"/>
      <c r="E40" s="132">
        <f aca="true" t="shared" si="4" ref="E40:J40">SUM(E41)</f>
        <v>7954</v>
      </c>
      <c r="F40" s="132">
        <f t="shared" si="4"/>
        <v>7882</v>
      </c>
      <c r="G40" s="132">
        <f t="shared" si="4"/>
        <v>0</v>
      </c>
      <c r="H40" s="132">
        <f t="shared" si="4"/>
        <v>0</v>
      </c>
      <c r="I40" s="132">
        <f t="shared" si="4"/>
        <v>7882</v>
      </c>
      <c r="J40" s="132">
        <f t="shared" si="4"/>
        <v>0</v>
      </c>
      <c r="K40" s="230">
        <f t="shared" si="1"/>
        <v>0.9909479507166206</v>
      </c>
    </row>
    <row r="41" spans="1:11" s="3" customFormat="1" ht="33.75" customHeight="1">
      <c r="A41" s="216"/>
      <c r="B41" s="147">
        <v>75101</v>
      </c>
      <c r="C41" s="134" t="s">
        <v>70</v>
      </c>
      <c r="D41" s="133"/>
      <c r="E41" s="252">
        <f>SUM(E42)</f>
        <v>7954</v>
      </c>
      <c r="F41" s="252">
        <f>SUM(F42)</f>
        <v>7882</v>
      </c>
      <c r="G41" s="252">
        <f>SUM(G42)</f>
        <v>0</v>
      </c>
      <c r="H41" s="252"/>
      <c r="I41" s="252">
        <f>SUM(I42)</f>
        <v>7882</v>
      </c>
      <c r="J41" s="252">
        <f>SUM(J42)</f>
        <v>0</v>
      </c>
      <c r="K41" s="230">
        <f t="shared" si="1"/>
        <v>0.9909479507166206</v>
      </c>
    </row>
    <row r="42" spans="1:11" s="3" customFormat="1" ht="51" customHeight="1">
      <c r="A42" s="216"/>
      <c r="B42" s="158"/>
      <c r="C42" s="10" t="s">
        <v>82</v>
      </c>
      <c r="D42" s="253" t="s">
        <v>117</v>
      </c>
      <c r="E42" s="246">
        <f>IF('Załącznik Nr 1-dochody'!E65&gt;0,'Załącznik Nr 1-dochody'!E65,"")</f>
        <v>7954</v>
      </c>
      <c r="F42" s="246">
        <f>IF('Załącznik Nr 1-dochody'!F65&gt;0,'Załącznik Nr 1-dochody'!F65,"")</f>
        <v>7882</v>
      </c>
      <c r="G42" s="246"/>
      <c r="H42" s="246"/>
      <c r="I42" s="246">
        <f>IF('Załącznik Nr 1-dochody'!I65&gt;0,'Załącznik Nr 1-dochody'!I65,"")</f>
        <v>7882</v>
      </c>
      <c r="J42" s="246">
        <f>IF('Załącznik Nr 1-dochody'!J65&gt;0,'Załącznik Nr 1-dochody'!J65,"")</f>
      </c>
      <c r="K42" s="230">
        <f t="shared" si="1"/>
        <v>0.9909479507166206</v>
      </c>
    </row>
    <row r="43" spans="1:11" s="1" customFormat="1" ht="30" customHeight="1">
      <c r="A43" s="218">
        <v>754</v>
      </c>
      <c r="B43" s="130"/>
      <c r="C43" s="131" t="s">
        <v>25</v>
      </c>
      <c r="D43" s="129"/>
      <c r="E43" s="132">
        <f aca="true" t="shared" si="5" ref="E43:J43">SUM(E44)</f>
        <v>105000</v>
      </c>
      <c r="F43" s="132">
        <f t="shared" si="5"/>
        <v>150000</v>
      </c>
      <c r="G43" s="132">
        <f t="shared" si="5"/>
        <v>150000</v>
      </c>
      <c r="H43" s="132">
        <f t="shared" si="5"/>
        <v>0</v>
      </c>
      <c r="I43" s="132">
        <f t="shared" si="5"/>
        <v>0</v>
      </c>
      <c r="J43" s="132">
        <f t="shared" si="5"/>
        <v>0</v>
      </c>
      <c r="K43" s="230">
        <f t="shared" si="1"/>
        <v>1.4285714285714286</v>
      </c>
    </row>
    <row r="44" spans="1:11" s="3" customFormat="1" ht="21" customHeight="1">
      <c r="A44" s="216"/>
      <c r="B44" s="147">
        <v>75416</v>
      </c>
      <c r="C44" s="134" t="s">
        <v>27</v>
      </c>
      <c r="D44" s="133"/>
      <c r="E44" s="43">
        <f>SUM(E45)</f>
        <v>105000</v>
      </c>
      <c r="F44" s="43">
        <f>SUM(F45)</f>
        <v>150000</v>
      </c>
      <c r="G44" s="43">
        <f>SUM(G45)</f>
        <v>150000</v>
      </c>
      <c r="H44" s="43"/>
      <c r="I44" s="43">
        <f>SUM(I45)</f>
        <v>0</v>
      </c>
      <c r="J44" s="43">
        <f>SUM(J45)</f>
        <v>0</v>
      </c>
      <c r="K44" s="230">
        <f t="shared" si="1"/>
        <v>1.4285714285714286</v>
      </c>
    </row>
    <row r="45" spans="1:11" ht="27.75" customHeight="1">
      <c r="A45" s="217"/>
      <c r="B45" s="19"/>
      <c r="C45" s="11" t="s">
        <v>81</v>
      </c>
      <c r="D45" s="36" t="s">
        <v>116</v>
      </c>
      <c r="E45" s="246">
        <f>IF('Załącznik Nr 1-dochody'!E72&gt;0,'Załącznik Nr 1-dochody'!E72,"")</f>
        <v>105000</v>
      </c>
      <c r="F45" s="246">
        <f>IF('Załącznik Nr 1-dochody'!F72&gt;0,'Załącznik Nr 1-dochody'!F72,"")</f>
        <v>150000</v>
      </c>
      <c r="G45" s="246">
        <f>IF('Załącznik Nr 1-dochody'!G72&gt;0,'Załącznik Nr 1-dochody'!G72,"")</f>
        <v>150000</v>
      </c>
      <c r="H45" s="246"/>
      <c r="I45" s="246">
        <f>IF('Załącznik Nr 1-dochody'!I72&gt;0,'Załącznik Nr 1-dochody'!I72,"")</f>
      </c>
      <c r="J45" s="246">
        <f>IF('Załącznik Nr 1-dochody'!J72&gt;0,'Załącznik Nr 1-dochody'!J72,"")</f>
      </c>
      <c r="K45" s="230">
        <f t="shared" si="1"/>
        <v>1.4285714285714286</v>
      </c>
    </row>
    <row r="46" spans="1:11" s="1" customFormat="1" ht="74.25" customHeight="1">
      <c r="A46" s="218">
        <v>756</v>
      </c>
      <c r="B46" s="130"/>
      <c r="C46" s="131" t="s">
        <v>173</v>
      </c>
      <c r="D46" s="129"/>
      <c r="E46" s="132">
        <f>SUM(E47+E50+E56+E67+E70+E72)</f>
        <v>46169200</v>
      </c>
      <c r="F46" s="132">
        <f>SUM(F47+F50+F56+F67+F70+F72)</f>
        <v>52194532</v>
      </c>
      <c r="G46" s="132">
        <f>SUM(G47+G50+G56+G67+G70+G72)</f>
        <v>52004532</v>
      </c>
      <c r="H46" s="132"/>
      <c r="I46" s="132">
        <f>SUM(I47+I50+I56+I67+I70+I72)</f>
        <v>190000</v>
      </c>
      <c r="J46" s="132">
        <f>SUM(J47+J50+J56+J67+J70+J72)</f>
        <v>0</v>
      </c>
      <c r="K46" s="230">
        <f t="shared" si="1"/>
        <v>1.1305054451885672</v>
      </c>
    </row>
    <row r="47" spans="1:11" s="3" customFormat="1" ht="28.5" customHeight="1">
      <c r="A47" s="216"/>
      <c r="B47" s="147">
        <v>75601</v>
      </c>
      <c r="C47" s="134" t="s">
        <v>28</v>
      </c>
      <c r="D47" s="133"/>
      <c r="E47" s="43">
        <f>SUM(E48:E49)</f>
        <v>495000</v>
      </c>
      <c r="F47" s="43">
        <f>SUM(F48:F49)</f>
        <v>285000</v>
      </c>
      <c r="G47" s="43">
        <f>SUM(G48:G49)</f>
        <v>285000</v>
      </c>
      <c r="H47" s="43"/>
      <c r="I47" s="43">
        <f>SUM(I48:I49)</f>
        <v>0</v>
      </c>
      <c r="J47" s="43">
        <f>SUM(J48:J49)</f>
        <v>0</v>
      </c>
      <c r="K47" s="230">
        <f t="shared" si="1"/>
        <v>0.5757575757575758</v>
      </c>
    </row>
    <row r="48" spans="1:11" ht="36.75" customHeight="1">
      <c r="A48" s="217"/>
      <c r="B48" s="19"/>
      <c r="C48" s="11" t="s">
        <v>83</v>
      </c>
      <c r="D48" s="36" t="s">
        <v>122</v>
      </c>
      <c r="E48" s="246">
        <f>IF('Załącznik Nr 1-dochody'!E77&gt;0,'Załącznik Nr 1-dochody'!E77,"")</f>
        <v>490000</v>
      </c>
      <c r="F48" s="246">
        <f>IF('Załącznik Nr 1-dochody'!F77&gt;0,'Załącznik Nr 1-dochody'!F77,"")</f>
        <v>280000</v>
      </c>
      <c r="G48" s="246">
        <f>IF('Załącznik Nr 1-dochody'!G77&gt;0,'Załącznik Nr 1-dochody'!G77,"")</f>
        <v>280000</v>
      </c>
      <c r="H48" s="246"/>
      <c r="I48" s="246">
        <f>IF('Załącznik Nr 1-dochody'!I77&gt;0,'Załącznik Nr 1-dochody'!I77,"")</f>
      </c>
      <c r="J48" s="246">
        <f>IF('Załącznik Nr 1-dochody'!J77&gt;0,'Załącznik Nr 1-dochody'!J77,"")</f>
      </c>
      <c r="K48" s="230">
        <f t="shared" si="1"/>
        <v>0.5714285714285714</v>
      </c>
    </row>
    <row r="49" spans="1:11" ht="30" customHeight="1">
      <c r="A49" s="217"/>
      <c r="B49" s="19"/>
      <c r="C49" s="11" t="s">
        <v>79</v>
      </c>
      <c r="D49" s="36" t="s">
        <v>112</v>
      </c>
      <c r="E49" s="246">
        <f>IF('Załącznik Nr 1-dochody'!E78&gt;0,'Załącznik Nr 1-dochody'!E78,"")</f>
        <v>5000</v>
      </c>
      <c r="F49" s="246">
        <f>IF('Załącznik Nr 1-dochody'!F78&gt;0,'Załącznik Nr 1-dochody'!F78,"")</f>
        <v>5000</v>
      </c>
      <c r="G49" s="246">
        <f>IF('Załącznik Nr 1-dochody'!G78&gt;0,'Załącznik Nr 1-dochody'!G78,"")</f>
        <v>5000</v>
      </c>
      <c r="H49" s="246"/>
      <c r="I49" s="246">
        <f>IF('Załącznik Nr 1-dochody'!I78&gt;0,'Załącznik Nr 1-dochody'!I78,"")</f>
      </c>
      <c r="J49" s="246">
        <f>IF('Załącznik Nr 1-dochody'!J78&gt;0,'Załącznik Nr 1-dochody'!J78,"")</f>
      </c>
      <c r="K49" s="230">
        <f t="shared" si="1"/>
        <v>1</v>
      </c>
    </row>
    <row r="50" spans="1:11" s="3" customFormat="1" ht="63.75" customHeight="1">
      <c r="A50" s="216"/>
      <c r="B50" s="147">
        <v>75615</v>
      </c>
      <c r="C50" s="134" t="s">
        <v>201</v>
      </c>
      <c r="D50" s="133"/>
      <c r="E50" s="43">
        <f>SUM(E51:E55)</f>
        <v>13531977</v>
      </c>
      <c r="F50" s="43">
        <f>SUM(F51:F55)</f>
        <v>13982456</v>
      </c>
      <c r="G50" s="43">
        <f>SUM(G51:G55)</f>
        <v>13792456</v>
      </c>
      <c r="H50" s="43"/>
      <c r="I50" s="43">
        <f>SUM(I51:I55)</f>
        <v>190000</v>
      </c>
      <c r="J50" s="43">
        <f>SUM(J51:J55)</f>
        <v>0</v>
      </c>
      <c r="K50" s="230">
        <f t="shared" si="1"/>
        <v>1.033289961991511</v>
      </c>
    </row>
    <row r="51" spans="1:11" ht="15.75" customHeight="1">
      <c r="A51" s="217"/>
      <c r="B51" s="19"/>
      <c r="C51" s="11" t="s">
        <v>29</v>
      </c>
      <c r="D51" s="36" t="s">
        <v>123</v>
      </c>
      <c r="E51" s="246">
        <f>IF('Załącznik Nr 1-dochody'!E80&gt;0,'Załącznik Nr 1-dochody'!E80,"")</f>
        <v>12511777</v>
      </c>
      <c r="F51" s="246">
        <f>IF('Załącznik Nr 1-dochody'!F80&gt;0,'Załącznik Nr 1-dochody'!F80,"")</f>
        <v>12912300</v>
      </c>
      <c r="G51" s="246">
        <f>IF('Załącznik Nr 1-dochody'!G80&gt;0,'Załącznik Nr 1-dochody'!G80,"")</f>
        <v>12912300</v>
      </c>
      <c r="H51" s="246"/>
      <c r="I51" s="246">
        <f>IF('Załącznik Nr 1-dochody'!I80&gt;0,'Załącznik Nr 1-dochody'!I80,"")</f>
      </c>
      <c r="J51" s="246">
        <f>IF('Załącznik Nr 1-dochody'!J80&gt;0,'Załącznik Nr 1-dochody'!J80,"")</f>
      </c>
      <c r="K51" s="230">
        <f t="shared" si="1"/>
        <v>1.0320116798756884</v>
      </c>
    </row>
    <row r="52" spans="1:11" ht="15" customHeight="1">
      <c r="A52" s="217"/>
      <c r="B52" s="19"/>
      <c r="C52" s="11" t="s">
        <v>32</v>
      </c>
      <c r="D52" s="36" t="s">
        <v>126</v>
      </c>
      <c r="E52" s="246">
        <f>IF('Załącznik Nr 1-dochody'!E81&gt;0,'Załącznik Nr 1-dochody'!E81,"")</f>
        <v>200</v>
      </c>
      <c r="F52" s="246">
        <f>IF('Załącznik Nr 1-dochody'!F81&gt;0,'Załącznik Nr 1-dochody'!F81,"")</f>
        <v>59</v>
      </c>
      <c r="G52" s="246">
        <f>IF('Załącznik Nr 1-dochody'!G81&gt;0,'Załącznik Nr 1-dochody'!G81,"")</f>
        <v>59</v>
      </c>
      <c r="H52" s="246"/>
      <c r="I52" s="246">
        <f>IF('Załącznik Nr 1-dochody'!I81&gt;0,'Załącznik Nr 1-dochody'!I81,"")</f>
      </c>
      <c r="J52" s="246">
        <f>IF('Załącznik Nr 1-dochody'!J81&gt;0,'Załącznik Nr 1-dochody'!J81,"")</f>
      </c>
      <c r="K52" s="230">
        <f t="shared" si="1"/>
        <v>0.295</v>
      </c>
    </row>
    <row r="53" spans="1:11" ht="15" customHeight="1">
      <c r="A53" s="217"/>
      <c r="B53" s="19"/>
      <c r="C53" s="11" t="s">
        <v>30</v>
      </c>
      <c r="D53" s="36" t="s">
        <v>124</v>
      </c>
      <c r="E53" s="246">
        <f>IF('Załącznik Nr 1-dochody'!E82&gt;0,'Załącznik Nr 1-dochody'!E82,"")</f>
        <v>430000</v>
      </c>
      <c r="F53" s="246">
        <f>IF('Załącznik Nr 1-dochody'!F82&gt;0,'Załącznik Nr 1-dochody'!F82,"")</f>
        <v>460097</v>
      </c>
      <c r="G53" s="246">
        <f>IF('Załącznik Nr 1-dochody'!G82&gt;0,'Załącznik Nr 1-dochody'!G82,"")</f>
        <v>460097</v>
      </c>
      <c r="H53" s="246"/>
      <c r="I53" s="246">
        <f>IF('Załącznik Nr 1-dochody'!I82&gt;0,'Załącznik Nr 1-dochody'!I82,"")</f>
      </c>
      <c r="J53" s="246">
        <f>IF('Załącznik Nr 1-dochody'!J82&gt;0,'Załącznik Nr 1-dochody'!J82,"")</f>
      </c>
      <c r="K53" s="230">
        <f t="shared" si="1"/>
        <v>1.069993023255814</v>
      </c>
    </row>
    <row r="54" spans="1:11" ht="14.25" customHeight="1">
      <c r="A54" s="217"/>
      <c r="B54" s="19"/>
      <c r="C54" s="11" t="s">
        <v>31</v>
      </c>
      <c r="D54" s="36" t="s">
        <v>125</v>
      </c>
      <c r="E54" s="246">
        <f>IF('Załącznik Nr 1-dochody'!E83&gt;0,'Załącznik Nr 1-dochody'!E83,"")</f>
        <v>400000</v>
      </c>
      <c r="F54" s="246">
        <f>IF('Załącznik Nr 1-dochody'!F83&gt;0,'Załącznik Nr 1-dochody'!F83,"")</f>
        <v>420000</v>
      </c>
      <c r="G54" s="246">
        <f>IF('Załącznik Nr 1-dochody'!G83&gt;0,'Załącznik Nr 1-dochody'!G83,"")</f>
        <v>420000</v>
      </c>
      <c r="H54" s="246"/>
      <c r="I54" s="246">
        <f>IF('Załącznik Nr 1-dochody'!I83&gt;0,'Załącznik Nr 1-dochody'!I83,"")</f>
      </c>
      <c r="J54" s="246">
        <f>IF('Załącznik Nr 1-dochody'!J83&gt;0,'Załącznik Nr 1-dochody'!J83,"")</f>
      </c>
      <c r="K54" s="230">
        <f t="shared" si="1"/>
        <v>1.05</v>
      </c>
    </row>
    <row r="55" spans="1:11" ht="40.5" customHeight="1">
      <c r="A55" s="217"/>
      <c r="B55" s="19"/>
      <c r="C55" s="11" t="s">
        <v>80</v>
      </c>
      <c r="D55" s="36" t="s">
        <v>115</v>
      </c>
      <c r="E55" s="246">
        <f>IF('Załącznik Nr 1-dochody'!E84&gt;0,'Załącznik Nr 1-dochody'!E84,"")</f>
        <v>190000</v>
      </c>
      <c r="F55" s="246">
        <f>IF('Załącznik Nr 1-dochody'!F84&gt;0,'Załącznik Nr 1-dochody'!F84,"")</f>
        <v>190000</v>
      </c>
      <c r="G55" s="246">
        <f>IF('Załącznik Nr 1-dochody'!G84&gt;0,'Załącznik Nr 1-dochody'!G84,"")</f>
      </c>
      <c r="H55" s="246"/>
      <c r="I55" s="246">
        <f>IF('Załącznik Nr 1-dochody'!I84&gt;0,'Załącznik Nr 1-dochody'!I84,"")</f>
        <v>190000</v>
      </c>
      <c r="J55" s="246"/>
      <c r="K55" s="230">
        <f t="shared" si="1"/>
        <v>1</v>
      </c>
    </row>
    <row r="56" spans="1:11" ht="64.5" customHeight="1">
      <c r="A56" s="217"/>
      <c r="B56" s="239">
        <v>75616</v>
      </c>
      <c r="C56" s="134" t="s">
        <v>202</v>
      </c>
      <c r="D56" s="42"/>
      <c r="E56" s="43">
        <f>SUM(E57:E66)</f>
        <v>6702933</v>
      </c>
      <c r="F56" s="43">
        <f>SUM(F57:F66)</f>
        <v>6617333</v>
      </c>
      <c r="G56" s="43">
        <f>SUM(G57:G66)</f>
        <v>6617333</v>
      </c>
      <c r="H56" s="43"/>
      <c r="I56" s="43">
        <f>SUM(I57:I66)</f>
        <v>0</v>
      </c>
      <c r="J56" s="43">
        <f>SUM(J57:J66)</f>
        <v>0</v>
      </c>
      <c r="K56" s="230">
        <f t="shared" si="1"/>
        <v>0.9872294710390213</v>
      </c>
    </row>
    <row r="57" spans="1:11" ht="15" customHeight="1">
      <c r="A57" s="217"/>
      <c r="B57" s="19"/>
      <c r="C57" s="11" t="s">
        <v>29</v>
      </c>
      <c r="D57" s="36" t="s">
        <v>123</v>
      </c>
      <c r="E57" s="246">
        <f>IF('Załącznik Nr 1-dochody'!E86&gt;0,'Załącznik Nr 1-dochody'!E86,"")</f>
        <v>4174031</v>
      </c>
      <c r="F57" s="246">
        <f>IF('Załącznik Nr 1-dochody'!F86&gt;0,'Załącznik Nr 1-dochody'!F86,"")</f>
        <v>4367983</v>
      </c>
      <c r="G57" s="246">
        <f>IF('Załącznik Nr 1-dochody'!G86&gt;0,'Załącznik Nr 1-dochody'!G86,"")</f>
        <v>4367983</v>
      </c>
      <c r="H57" s="246"/>
      <c r="I57" s="246">
        <f>IF('Załącznik Nr 1-dochody'!I86&gt;0,'Załącznik Nr 1-dochody'!I86,"")</f>
      </c>
      <c r="J57" s="246">
        <f>IF('Załącznik Nr 1-dochody'!J86&gt;0,'Załącznik Nr 1-dochody'!J86,"")</f>
      </c>
      <c r="K57" s="230">
        <f t="shared" si="1"/>
        <v>1.0464663535081555</v>
      </c>
    </row>
    <row r="58" spans="1:11" ht="13.5" customHeight="1">
      <c r="A58" s="217"/>
      <c r="B58" s="19"/>
      <c r="C58" s="11" t="s">
        <v>32</v>
      </c>
      <c r="D58" s="36" t="s">
        <v>126</v>
      </c>
      <c r="E58" s="246">
        <f>IF('Załącznik Nr 1-dochody'!E87&gt;0,'Załącznik Nr 1-dochody'!E87,"")</f>
        <v>69773</v>
      </c>
      <c r="F58" s="246">
        <f>IF('Załącznik Nr 1-dochody'!F87&gt;0,'Załącznik Nr 1-dochody'!F87,"")</f>
        <v>66618</v>
      </c>
      <c r="G58" s="246">
        <f>IF('Załącznik Nr 1-dochody'!G87&gt;0,'Załącznik Nr 1-dochody'!G87,"")</f>
        <v>66618</v>
      </c>
      <c r="H58" s="246"/>
      <c r="I58" s="246">
        <f>IF('Załącznik Nr 1-dochody'!I87&gt;0,'Załącznik Nr 1-dochody'!I87,"")</f>
      </c>
      <c r="J58" s="246">
        <f>IF('Załącznik Nr 1-dochody'!J87&gt;0,'Załącznik Nr 1-dochody'!J87,"")</f>
      </c>
      <c r="K58" s="230">
        <f t="shared" si="1"/>
        <v>0.9547819357057887</v>
      </c>
    </row>
    <row r="59" spans="1:11" ht="14.25" customHeight="1">
      <c r="A59" s="217"/>
      <c r="B59" s="19"/>
      <c r="C59" s="11" t="s">
        <v>33</v>
      </c>
      <c r="D59" s="36" t="s">
        <v>127</v>
      </c>
      <c r="E59" s="246">
        <f>IF('Załącznik Nr 1-dochody'!E88&gt;0,'Załącznik Nr 1-dochody'!E88,"")</f>
        <v>300</v>
      </c>
      <c r="F59" s="246">
        <f>IF('Załącznik Nr 1-dochody'!F88&gt;0,'Załącznik Nr 1-dochody'!F88,"")</f>
        <v>300</v>
      </c>
      <c r="G59" s="246">
        <f>IF('Załącznik Nr 1-dochody'!G88&gt;0,'Załącznik Nr 1-dochody'!G88,"")</f>
        <v>300</v>
      </c>
      <c r="H59" s="246"/>
      <c r="I59" s="246">
        <f>IF('Załącznik Nr 1-dochody'!I88&gt;0,'Załącznik Nr 1-dochody'!I88,"")</f>
      </c>
      <c r="J59" s="246">
        <f>IF('Załącznik Nr 1-dochody'!J88&gt;0,'Załącznik Nr 1-dochody'!J88,"")</f>
      </c>
      <c r="K59" s="230">
        <f t="shared" si="1"/>
        <v>1</v>
      </c>
    </row>
    <row r="60" spans="1:11" ht="15" customHeight="1">
      <c r="A60" s="217"/>
      <c r="B60" s="19"/>
      <c r="C60" s="11" t="s">
        <v>30</v>
      </c>
      <c r="D60" s="36" t="s">
        <v>124</v>
      </c>
      <c r="E60" s="246">
        <f>IF('Załącznik Nr 1-dochody'!E89&gt;0,'Załącznik Nr 1-dochody'!E89,"")</f>
        <v>814494</v>
      </c>
      <c r="F60" s="246">
        <f>IF('Załącznik Nr 1-dochody'!F89&gt;0,'Załącznik Nr 1-dochody'!F89,"")</f>
        <v>841432</v>
      </c>
      <c r="G60" s="246">
        <f>IF('Załącznik Nr 1-dochody'!G89&gt;0,'Załącznik Nr 1-dochody'!G89,"")</f>
        <v>841432</v>
      </c>
      <c r="H60" s="246"/>
      <c r="I60" s="246">
        <f>IF('Załącznik Nr 1-dochody'!I89&gt;0,'Załącznik Nr 1-dochody'!I89,"")</f>
      </c>
      <c r="J60" s="246">
        <f>IF('Załącznik Nr 1-dochody'!J89&gt;0,'Załącznik Nr 1-dochody'!J89,"")</f>
      </c>
      <c r="K60" s="230">
        <f t="shared" si="1"/>
        <v>1.03307329458535</v>
      </c>
    </row>
    <row r="61" spans="1:11" ht="13.5" customHeight="1">
      <c r="A61" s="217"/>
      <c r="B61" s="19"/>
      <c r="C61" s="11" t="s">
        <v>34</v>
      </c>
      <c r="D61" s="36" t="s">
        <v>128</v>
      </c>
      <c r="E61" s="246">
        <f>IF('Załącznik Nr 1-dochody'!E90&gt;0,'Załącznik Nr 1-dochody'!E90,"")</f>
        <v>300000</v>
      </c>
      <c r="F61" s="246">
        <f>IF('Załącznik Nr 1-dochody'!F90&gt;0,'Załącznik Nr 1-dochody'!F90,"")</f>
        <v>100000</v>
      </c>
      <c r="G61" s="246">
        <f>IF('Załącznik Nr 1-dochody'!G90&gt;0,'Załącznik Nr 1-dochody'!G90,"")</f>
        <v>100000</v>
      </c>
      <c r="H61" s="246"/>
      <c r="I61" s="246">
        <f>IF('Załącznik Nr 1-dochody'!I90&gt;0,'Załącznik Nr 1-dochody'!I90,"")</f>
      </c>
      <c r="J61" s="246">
        <f>IF('Załącznik Nr 1-dochody'!J90&gt;0,'Załącznik Nr 1-dochody'!J90,"")</f>
      </c>
      <c r="K61" s="230">
        <f t="shared" si="1"/>
        <v>0.3333333333333333</v>
      </c>
    </row>
    <row r="62" spans="1:11" ht="16.5" customHeight="1">
      <c r="A62" s="217"/>
      <c r="B62" s="19"/>
      <c r="C62" s="11" t="s">
        <v>84</v>
      </c>
      <c r="D62" s="36" t="s">
        <v>129</v>
      </c>
      <c r="E62" s="246">
        <f>IF('Załącznik Nr 1-dochody'!E91&gt;0,'Załącznik Nr 1-dochody'!E91,"")</f>
        <v>85335</v>
      </c>
      <c r="F62" s="246">
        <f>IF('Załącznik Nr 1-dochody'!F91&gt;0,'Załącznik Nr 1-dochody'!F91,"")</f>
        <v>82000</v>
      </c>
      <c r="G62" s="246">
        <f>IF('Załącznik Nr 1-dochody'!G91&gt;0,'Załącznik Nr 1-dochody'!G91,"")</f>
        <v>82000</v>
      </c>
      <c r="H62" s="246"/>
      <c r="I62" s="246">
        <f>IF('Załącznik Nr 1-dochody'!I91&gt;0,'Załącznik Nr 1-dochody'!I91,"")</f>
      </c>
      <c r="J62" s="246">
        <f>IF('Załącznik Nr 1-dochody'!J91&gt;0,'Załącznik Nr 1-dochody'!J91,"")</f>
      </c>
      <c r="K62" s="230">
        <f t="shared" si="1"/>
        <v>0.9609187320560145</v>
      </c>
    </row>
    <row r="63" spans="1:11" ht="16.5" customHeight="1">
      <c r="A63" s="217"/>
      <c r="B63" s="19"/>
      <c r="C63" s="11" t="s">
        <v>85</v>
      </c>
      <c r="D63" s="36" t="s">
        <v>130</v>
      </c>
      <c r="E63" s="246">
        <f>IF('Załącznik Nr 1-dochody'!E92&gt;0,'Załącznik Nr 1-dochody'!E92,"")</f>
        <v>460000</v>
      </c>
      <c r="F63" s="246">
        <f>IF('Załącznik Nr 1-dochody'!F92&gt;0,'Załącznik Nr 1-dochody'!F92,"")</f>
        <v>460000</v>
      </c>
      <c r="G63" s="246">
        <f>IF('Załącznik Nr 1-dochody'!G92&gt;0,'Załącznik Nr 1-dochody'!G92,"")</f>
        <v>460000</v>
      </c>
      <c r="H63" s="246"/>
      <c r="I63" s="246">
        <f>IF('Załącznik Nr 1-dochody'!I92&gt;0,'Załącznik Nr 1-dochody'!I92,"")</f>
      </c>
      <c r="J63" s="246">
        <f>IF('Załącznik Nr 1-dochody'!J92&gt;0,'Załącznik Nr 1-dochody'!J92,"")</f>
      </c>
      <c r="K63" s="230">
        <f t="shared" si="1"/>
        <v>1</v>
      </c>
    </row>
    <row r="64" spans="1:11" ht="27.75" customHeight="1">
      <c r="A64" s="217"/>
      <c r="B64" s="19"/>
      <c r="C64" s="11" t="s">
        <v>86</v>
      </c>
      <c r="D64" s="36" t="s">
        <v>131</v>
      </c>
      <c r="E64" s="246">
        <f>IF('Załącznik Nr 1-dochody'!E93&gt;0,'Załącznik Nr 1-dochody'!E93,"")</f>
        <v>95000</v>
      </c>
      <c r="F64" s="246">
        <f>IF('Załącznik Nr 1-dochody'!F93&gt;0,'Załącznik Nr 1-dochody'!F93,"")</f>
        <v>95000</v>
      </c>
      <c r="G64" s="246">
        <f>IF('Załącznik Nr 1-dochody'!G93&gt;0,'Załącznik Nr 1-dochody'!G93,"")</f>
        <v>95000</v>
      </c>
      <c r="H64" s="246"/>
      <c r="I64" s="246">
        <f>IF('Załącznik Nr 1-dochody'!I93&gt;0,'Załącznik Nr 1-dochody'!I93,"")</f>
      </c>
      <c r="J64" s="246">
        <f>IF('Załącznik Nr 1-dochody'!J93&gt;0,'Załącznik Nr 1-dochody'!J93,"")</f>
      </c>
      <c r="K64" s="230">
        <f t="shared" si="1"/>
        <v>1</v>
      </c>
    </row>
    <row r="65" spans="1:11" ht="17.25" customHeight="1">
      <c r="A65" s="217"/>
      <c r="B65" s="19"/>
      <c r="C65" s="11" t="s">
        <v>31</v>
      </c>
      <c r="D65" s="36" t="s">
        <v>125</v>
      </c>
      <c r="E65" s="246">
        <f>IF('Załącznik Nr 1-dochody'!E94&gt;0,'Załącznik Nr 1-dochody'!E94,"")</f>
        <v>700000</v>
      </c>
      <c r="F65" s="246">
        <f>IF('Załącznik Nr 1-dochody'!F94&gt;0,'Załącznik Nr 1-dochody'!F94,"")</f>
        <v>600000</v>
      </c>
      <c r="G65" s="246">
        <f>IF('Załącznik Nr 1-dochody'!G94&gt;0,'Załącznik Nr 1-dochody'!G94,"")</f>
        <v>600000</v>
      </c>
      <c r="H65" s="246"/>
      <c r="I65" s="246">
        <f>IF('Załącznik Nr 1-dochody'!I94&gt;0,'Załącznik Nr 1-dochody'!I94,"")</f>
      </c>
      <c r="J65" s="246">
        <f>IF('Załącznik Nr 1-dochody'!J94&gt;0,'Załącznik Nr 1-dochody'!J94,"")</f>
      </c>
      <c r="K65" s="230">
        <f t="shared" si="1"/>
        <v>0.8571428571428571</v>
      </c>
    </row>
    <row r="66" spans="1:11" ht="25.5" customHeight="1">
      <c r="A66" s="217"/>
      <c r="B66" s="19"/>
      <c r="C66" s="11" t="s">
        <v>79</v>
      </c>
      <c r="D66" s="36" t="s">
        <v>112</v>
      </c>
      <c r="E66" s="246">
        <f>IF('Załącznik Nr 1-dochody'!E95&gt;0,'Załącznik Nr 1-dochody'!E95,"")</f>
        <v>4000</v>
      </c>
      <c r="F66" s="246">
        <f>IF('Załącznik Nr 1-dochody'!F95&gt;0,'Załącznik Nr 1-dochody'!F95,"")</f>
        <v>4000</v>
      </c>
      <c r="G66" s="246">
        <f>IF('Załącznik Nr 1-dochody'!G95&gt;0,'Załącznik Nr 1-dochody'!G95,"")</f>
        <v>4000</v>
      </c>
      <c r="H66" s="246"/>
      <c r="I66" s="246">
        <f>IF('Załącznik Nr 1-dochody'!I95&gt;0,'Załącznik Nr 1-dochody'!I95,"")</f>
      </c>
      <c r="J66" s="246">
        <f>IF('Załącznik Nr 1-dochody'!J95&gt;0,'Załącznik Nr 1-dochody'!J95,"")</f>
      </c>
      <c r="K66" s="230">
        <f t="shared" si="1"/>
        <v>1</v>
      </c>
    </row>
    <row r="67" spans="1:11" s="3" customFormat="1" ht="40.5" customHeight="1">
      <c r="A67" s="216"/>
      <c r="B67" s="147">
        <v>75618</v>
      </c>
      <c r="C67" s="134" t="s">
        <v>100</v>
      </c>
      <c r="D67" s="133"/>
      <c r="E67" s="43">
        <f>SUM(E68:E69)</f>
        <v>1900000</v>
      </c>
      <c r="F67" s="43">
        <f>SUM(F68:F69)</f>
        <v>1900000</v>
      </c>
      <c r="G67" s="43">
        <f>SUM(G68:G69)</f>
        <v>1900000</v>
      </c>
      <c r="H67" s="43"/>
      <c r="I67" s="43">
        <f>SUM(I68:I69)</f>
        <v>0</v>
      </c>
      <c r="J67" s="43">
        <f>SUM(J68:J69)</f>
        <v>0</v>
      </c>
      <c r="K67" s="230">
        <f t="shared" si="1"/>
        <v>1</v>
      </c>
    </row>
    <row r="68" spans="1:11" ht="14.25" customHeight="1">
      <c r="A68" s="217"/>
      <c r="B68" s="19"/>
      <c r="C68" s="11" t="s">
        <v>35</v>
      </c>
      <c r="D68" s="36" t="s">
        <v>132</v>
      </c>
      <c r="E68" s="246">
        <f>IF('Załącznik Nr 1-dochody'!E97&gt;0,'Załącznik Nr 1-dochody'!E97,"")</f>
        <v>1150000</v>
      </c>
      <c r="F68" s="246">
        <f>IF('Załącznik Nr 1-dochody'!F97&gt;0,'Załącznik Nr 1-dochody'!F97,"")</f>
        <v>1150000</v>
      </c>
      <c r="G68" s="246">
        <f>IF('Załącznik Nr 1-dochody'!G97&gt;0,'Załącznik Nr 1-dochody'!G97,"")</f>
        <v>1150000</v>
      </c>
      <c r="H68" s="246"/>
      <c r="I68" s="246">
        <f>IF('Załącznik Nr 1-dochody'!I97&gt;0,'Załącznik Nr 1-dochody'!I97,"")</f>
      </c>
      <c r="J68" s="246">
        <f>IF('Załącznik Nr 1-dochody'!J97&gt;0,'Załącznik Nr 1-dochody'!J97,"")</f>
      </c>
      <c r="K68" s="230">
        <f t="shared" si="1"/>
        <v>1</v>
      </c>
    </row>
    <row r="69" spans="1:11" ht="24" customHeight="1">
      <c r="A69" s="217"/>
      <c r="B69" s="19"/>
      <c r="C69" s="11" t="s">
        <v>67</v>
      </c>
      <c r="D69" s="36" t="s">
        <v>120</v>
      </c>
      <c r="E69" s="246">
        <f>IF('Załącznik Nr 1-dochody'!E98&gt;0,'Załącznik Nr 1-dochody'!E98,"")</f>
        <v>750000</v>
      </c>
      <c r="F69" s="246">
        <f>IF('Załącznik Nr 1-dochody'!F98&gt;0,'Załącznik Nr 1-dochody'!F98,"")</f>
        <v>750000</v>
      </c>
      <c r="G69" s="246">
        <f>IF('Załącznik Nr 1-dochody'!G98&gt;0,'Załącznik Nr 1-dochody'!G98,"")</f>
        <v>750000</v>
      </c>
      <c r="H69" s="246"/>
      <c r="I69" s="246">
        <f>IF('Załącznik Nr 1-dochody'!I98&gt;0,'Załącznik Nr 1-dochody'!I98,"")</f>
      </c>
      <c r="J69" s="246">
        <f>IF('Załącznik Nr 1-dochody'!J98&gt;0,'Załącznik Nr 1-dochody'!J98,"")</f>
      </c>
      <c r="K69" s="230">
        <f t="shared" si="1"/>
        <v>1</v>
      </c>
    </row>
    <row r="70" spans="1:11" s="3" customFormat="1" ht="18" customHeight="1">
      <c r="A70" s="216"/>
      <c r="B70" s="147">
        <v>75619</v>
      </c>
      <c r="C70" s="134" t="s">
        <v>36</v>
      </c>
      <c r="D70" s="133"/>
      <c r="E70" s="43">
        <f>SUM(E71)</f>
        <v>230000</v>
      </c>
      <c r="F70" s="43">
        <f>SUM(F71)</f>
        <v>230000</v>
      </c>
      <c r="G70" s="43">
        <f>SUM(G71)</f>
        <v>230000</v>
      </c>
      <c r="H70" s="43"/>
      <c r="I70" s="43">
        <f>SUM(I71)</f>
        <v>0</v>
      </c>
      <c r="J70" s="43">
        <f>SUM(J71)</f>
        <v>0</v>
      </c>
      <c r="K70" s="230">
        <f t="shared" si="1"/>
        <v>1</v>
      </c>
    </row>
    <row r="71" spans="1:11" ht="26.25" customHeight="1">
      <c r="A71" s="217"/>
      <c r="B71" s="19"/>
      <c r="C71" s="11" t="s">
        <v>96</v>
      </c>
      <c r="D71" s="36" t="s">
        <v>112</v>
      </c>
      <c r="E71" s="246">
        <f>IF('Załącznik Nr 1-dochody'!E100&gt;0,'Załącznik Nr 1-dochody'!E100,"")</f>
        <v>230000</v>
      </c>
      <c r="F71" s="246">
        <f>IF('Załącznik Nr 1-dochody'!F100&gt;0,'Załącznik Nr 1-dochody'!F100,"")</f>
        <v>230000</v>
      </c>
      <c r="G71" s="246">
        <f>IF('Załącznik Nr 1-dochody'!G100&gt;0,'Załącznik Nr 1-dochody'!G100,"")</f>
        <v>230000</v>
      </c>
      <c r="H71" s="246"/>
      <c r="I71" s="246">
        <f>IF('Załącznik Nr 1-dochody'!I100&gt;0,'Załącznik Nr 1-dochody'!I100,"")</f>
      </c>
      <c r="J71" s="246">
        <f>IF('Załącznik Nr 1-dochody'!J100&gt;0,'Załącznik Nr 1-dochody'!J100,"")</f>
      </c>
      <c r="K71" s="230">
        <f t="shared" si="1"/>
        <v>1</v>
      </c>
    </row>
    <row r="72" spans="1:11" s="3" customFormat="1" ht="38.25">
      <c r="A72" s="216"/>
      <c r="B72" s="147">
        <v>75621</v>
      </c>
      <c r="C72" s="134" t="s">
        <v>37</v>
      </c>
      <c r="D72" s="133"/>
      <c r="E72" s="43">
        <f>SUM(E73:E74)</f>
        <v>23309290</v>
      </c>
      <c r="F72" s="43">
        <f>SUM(F73:F74)</f>
        <v>29179743</v>
      </c>
      <c r="G72" s="43">
        <f>SUM(G73:G74)</f>
        <v>29179743</v>
      </c>
      <c r="H72" s="43"/>
      <c r="I72" s="43">
        <f>SUM(I73:I74)</f>
        <v>0</v>
      </c>
      <c r="J72" s="43">
        <f>SUM(J73:J74)</f>
        <v>0</v>
      </c>
      <c r="K72" s="230">
        <f t="shared" si="1"/>
        <v>1.2518503566603703</v>
      </c>
    </row>
    <row r="73" spans="1:11" ht="15" customHeight="1">
      <c r="A73" s="217"/>
      <c r="B73" s="19"/>
      <c r="C73" s="11" t="s">
        <v>38</v>
      </c>
      <c r="D73" s="36" t="s">
        <v>133</v>
      </c>
      <c r="E73" s="246">
        <f>IF('Załącznik Nr 1-dochody'!E102&gt;0,'Załącznik Nr 1-dochody'!E102,"")</f>
        <v>22565590</v>
      </c>
      <c r="F73" s="246">
        <f>IF('Załącznik Nr 1-dochody'!F102&gt;0,'Załącznik Nr 1-dochody'!F102,"")</f>
        <v>28436043</v>
      </c>
      <c r="G73" s="246">
        <f>IF('Załącznik Nr 1-dochody'!G102&gt;0,'Załącznik Nr 1-dochody'!G102,"")</f>
        <v>28436043</v>
      </c>
      <c r="H73" s="246"/>
      <c r="I73" s="246">
        <f>IF('Załącznik Nr 1-dochody'!I102&gt;0,'Załącznik Nr 1-dochody'!I102,"")</f>
      </c>
      <c r="J73" s="246">
        <f>IF('Załącznik Nr 1-dochody'!J102&gt;0,'Załącznik Nr 1-dochody'!J102,"")</f>
      </c>
      <c r="K73" s="230">
        <f t="shared" si="1"/>
        <v>1.2601506541597185</v>
      </c>
    </row>
    <row r="74" spans="1:11" ht="15" customHeight="1">
      <c r="A74" s="217"/>
      <c r="B74" s="19"/>
      <c r="C74" s="11" t="s">
        <v>39</v>
      </c>
      <c r="D74" s="36" t="s">
        <v>134</v>
      </c>
      <c r="E74" s="246">
        <f>IF('Załącznik Nr 1-dochody'!E103&gt;0,'Załącznik Nr 1-dochody'!E103,"")</f>
        <v>743700</v>
      </c>
      <c r="F74" s="246">
        <f>IF('Załącznik Nr 1-dochody'!F103&gt;0,'Załącznik Nr 1-dochody'!F103,"")</f>
        <v>743700</v>
      </c>
      <c r="G74" s="246">
        <f>IF('Załącznik Nr 1-dochody'!G103&gt;0,'Załącznik Nr 1-dochody'!G103,"")</f>
        <v>743700</v>
      </c>
      <c r="H74" s="246"/>
      <c r="I74" s="246">
        <f>IF('Załącznik Nr 1-dochody'!I103&gt;0,'Załącznik Nr 1-dochody'!I103,"")</f>
      </c>
      <c r="J74" s="246">
        <f>IF('Załącznik Nr 1-dochody'!J103&gt;0,'Załącznik Nr 1-dochody'!J103,"")</f>
      </c>
      <c r="K74" s="230">
        <f t="shared" si="1"/>
        <v>1</v>
      </c>
    </row>
    <row r="75" spans="1:11" s="1" customFormat="1" ht="21.75" customHeight="1">
      <c r="A75" s="218">
        <v>758</v>
      </c>
      <c r="B75" s="130"/>
      <c r="C75" s="131" t="s">
        <v>41</v>
      </c>
      <c r="D75" s="129"/>
      <c r="E75" s="132">
        <f aca="true" t="shared" si="6" ref="E75:J75">SUM(E76+E78+E80)</f>
        <v>32311903</v>
      </c>
      <c r="F75" s="132">
        <f t="shared" si="6"/>
        <v>32808381</v>
      </c>
      <c r="G75" s="132">
        <f t="shared" si="6"/>
        <v>0</v>
      </c>
      <c r="H75" s="132">
        <f t="shared" si="6"/>
        <v>32808381</v>
      </c>
      <c r="I75" s="132">
        <f t="shared" si="6"/>
        <v>0</v>
      </c>
      <c r="J75" s="132">
        <f t="shared" si="6"/>
        <v>0</v>
      </c>
      <c r="K75" s="230">
        <f t="shared" si="1"/>
        <v>1.0153651736327631</v>
      </c>
    </row>
    <row r="76" spans="1:11" s="3" customFormat="1" ht="35.25" customHeight="1">
      <c r="A76" s="216"/>
      <c r="B76" s="147">
        <v>75801</v>
      </c>
      <c r="C76" s="134" t="s">
        <v>71</v>
      </c>
      <c r="D76" s="133"/>
      <c r="E76" s="43">
        <f aca="true" t="shared" si="7" ref="E76:J76">SUM(E77)</f>
        <v>25820506</v>
      </c>
      <c r="F76" s="43">
        <f t="shared" si="7"/>
        <v>26534321</v>
      </c>
      <c r="G76" s="43">
        <f t="shared" si="7"/>
        <v>0</v>
      </c>
      <c r="H76" s="43">
        <f t="shared" si="7"/>
        <v>26534321</v>
      </c>
      <c r="I76" s="43">
        <f t="shared" si="7"/>
        <v>0</v>
      </c>
      <c r="J76" s="43">
        <f t="shared" si="7"/>
        <v>0</v>
      </c>
      <c r="K76" s="230">
        <f t="shared" si="1"/>
        <v>1.0276452754256635</v>
      </c>
    </row>
    <row r="77" spans="1:11" ht="24" customHeight="1">
      <c r="A77" s="217"/>
      <c r="B77" s="19"/>
      <c r="C77" s="11" t="s">
        <v>88</v>
      </c>
      <c r="D77" s="36" t="s">
        <v>135</v>
      </c>
      <c r="E77" s="246">
        <f>IF('Załącznik Nr 1-dochody'!E110&gt;0,'Załącznik Nr 1-dochody'!E110,"")</f>
        <v>25820506</v>
      </c>
      <c r="F77" s="246">
        <f>IF('Załącznik Nr 1-dochody'!F110&gt;0,'Załącznik Nr 1-dochody'!F110,"")</f>
        <v>26534321</v>
      </c>
      <c r="G77" s="246">
        <f>IF('Załącznik Nr 1-dochody'!G110&gt;0,'Załącznik Nr 1-dochody'!G110,"")</f>
      </c>
      <c r="H77" s="246">
        <f>IF('Załącznik Nr 1-dochody'!H110&gt;0,'Załącznik Nr 1-dochody'!H110,"")</f>
        <v>26534321</v>
      </c>
      <c r="I77" s="246">
        <f>IF('Załącznik Nr 1-dochody'!I110&gt;0,'Załącznik Nr 1-dochody'!I110,"")</f>
      </c>
      <c r="J77" s="246">
        <f>IF('Załącznik Nr 1-dochody'!J110&gt;0,'Załącznik Nr 1-dochody'!J110,"")</f>
      </c>
      <c r="K77" s="230">
        <f aca="true" t="shared" si="8" ref="K77:K140">F77/E77</f>
        <v>1.0276452754256635</v>
      </c>
    </row>
    <row r="78" spans="1:11" ht="25.5">
      <c r="A78" s="217"/>
      <c r="B78" s="239">
        <v>75807</v>
      </c>
      <c r="C78" s="18" t="s">
        <v>185</v>
      </c>
      <c r="D78" s="254"/>
      <c r="E78" s="43">
        <f aca="true" t="shared" si="9" ref="E78:J78">SUM(E79)</f>
        <v>4191167</v>
      </c>
      <c r="F78" s="43">
        <f t="shared" si="9"/>
        <v>3686983</v>
      </c>
      <c r="G78" s="43">
        <f t="shared" si="9"/>
        <v>0</v>
      </c>
      <c r="H78" s="43">
        <f t="shared" si="9"/>
        <v>3686983</v>
      </c>
      <c r="I78" s="43">
        <f t="shared" si="9"/>
        <v>0</v>
      </c>
      <c r="J78" s="43">
        <f t="shared" si="9"/>
        <v>0</v>
      </c>
      <c r="K78" s="230">
        <f t="shared" si="8"/>
        <v>0.8797031948380964</v>
      </c>
    </row>
    <row r="79" spans="1:11" ht="12.75">
      <c r="A79" s="217"/>
      <c r="B79" s="19"/>
      <c r="C79" s="11" t="s">
        <v>89</v>
      </c>
      <c r="D79" s="36" t="s">
        <v>135</v>
      </c>
      <c r="E79" s="246">
        <f>IF('Załącznik Nr 1-dochody'!E114&gt;0,'Załącznik Nr 1-dochody'!E114,"")</f>
        <v>4191167</v>
      </c>
      <c r="F79" s="246">
        <f>IF('Załącznik Nr 1-dochody'!F114&gt;0,'Załącznik Nr 1-dochody'!F114,"")</f>
        <v>3686983</v>
      </c>
      <c r="G79" s="246">
        <f>IF('Załącznik Nr 1-dochody'!G114&gt;0,'Załącznik Nr 1-dochody'!G114,"")</f>
      </c>
      <c r="H79" s="246">
        <f>IF('Załącznik Nr 1-dochody'!H114&gt;0,'Załącznik Nr 1-dochody'!H114,"")</f>
        <v>3686983</v>
      </c>
      <c r="I79" s="246">
        <f>IF('Załącznik Nr 1-dochody'!I114&gt;0,'Załącznik Nr 1-dochody'!I114,"")</f>
      </c>
      <c r="J79" s="246"/>
      <c r="K79" s="230">
        <f t="shared" si="8"/>
        <v>0.8797031948380964</v>
      </c>
    </row>
    <row r="80" spans="1:11" ht="24" customHeight="1">
      <c r="A80" s="217"/>
      <c r="B80" s="239">
        <v>75831</v>
      </c>
      <c r="C80" s="48" t="s">
        <v>198</v>
      </c>
      <c r="D80" s="254"/>
      <c r="E80" s="43">
        <f aca="true" t="shared" si="10" ref="E80:J80">SUM(E81)</f>
        <v>2300230</v>
      </c>
      <c r="F80" s="43">
        <f t="shared" si="10"/>
        <v>2587077</v>
      </c>
      <c r="G80" s="43">
        <f t="shared" si="10"/>
        <v>0</v>
      </c>
      <c r="H80" s="43">
        <f t="shared" si="10"/>
        <v>2587077</v>
      </c>
      <c r="I80" s="43">
        <f t="shared" si="10"/>
        <v>0</v>
      </c>
      <c r="J80" s="43">
        <f t="shared" si="10"/>
        <v>0</v>
      </c>
      <c r="K80" s="230">
        <f t="shared" si="8"/>
        <v>1.1247036165948623</v>
      </c>
    </row>
    <row r="81" spans="1:11" ht="24" customHeight="1">
      <c r="A81" s="217"/>
      <c r="B81" s="19"/>
      <c r="C81" s="11" t="s">
        <v>89</v>
      </c>
      <c r="D81" s="36" t="s">
        <v>135</v>
      </c>
      <c r="E81" s="246">
        <f>IF('Załącznik Nr 1-dochody'!E115&gt;0,'Załącznik Nr 1-dochody'!E115,"")</f>
        <v>2300230</v>
      </c>
      <c r="F81" s="246">
        <f>IF('Załącznik Nr 1-dochody'!F115&gt;0,'Załącznik Nr 1-dochody'!F115,"")</f>
        <v>2587077</v>
      </c>
      <c r="G81" s="246">
        <f>IF('Załącznik Nr 1-dochody'!G115&gt;0,'Załącznik Nr 1-dochody'!G115,"")</f>
      </c>
      <c r="H81" s="246">
        <f>IF('Załącznik Nr 1-dochody'!H115&gt;0,'Załącznik Nr 1-dochody'!H115,"")</f>
        <v>2587077</v>
      </c>
      <c r="I81" s="246">
        <f>IF('Załącznik Nr 1-dochody'!I115&gt;0,'Załącznik Nr 1-dochody'!I115,"")</f>
      </c>
      <c r="J81" s="246">
        <f>IF('Załącznik Nr 1-dochody'!J115&gt;0,'Załącznik Nr 1-dochody'!J115,"")</f>
      </c>
      <c r="K81" s="230">
        <f t="shared" si="8"/>
        <v>1.1247036165948623</v>
      </c>
    </row>
    <row r="82" spans="1:11" s="1" customFormat="1" ht="22.5" customHeight="1">
      <c r="A82" s="218">
        <v>801</v>
      </c>
      <c r="B82" s="130"/>
      <c r="C82" s="131" t="s">
        <v>42</v>
      </c>
      <c r="D82" s="129"/>
      <c r="E82" s="132">
        <f aca="true" t="shared" si="11" ref="E82:J82">SUM(E83+E89+E91+E97)</f>
        <v>2108655</v>
      </c>
      <c r="F82" s="132">
        <f t="shared" si="11"/>
        <v>64110</v>
      </c>
      <c r="G82" s="132">
        <f t="shared" si="11"/>
        <v>61268</v>
      </c>
      <c r="H82" s="132">
        <f t="shared" si="11"/>
        <v>0</v>
      </c>
      <c r="I82" s="132">
        <f t="shared" si="11"/>
        <v>0</v>
      </c>
      <c r="J82" s="132">
        <f t="shared" si="11"/>
        <v>2842</v>
      </c>
      <c r="K82" s="230">
        <f t="shared" si="8"/>
        <v>0.030403266537200255</v>
      </c>
    </row>
    <row r="83" spans="1:11" s="3" customFormat="1" ht="18" customHeight="1">
      <c r="A83" s="216"/>
      <c r="B83" s="147">
        <v>80101</v>
      </c>
      <c r="C83" s="134" t="s">
        <v>43</v>
      </c>
      <c r="D83" s="133"/>
      <c r="E83" s="43">
        <f>SUM(E84:E88)</f>
        <v>251465</v>
      </c>
      <c r="F83" s="43">
        <f>SUM(F84:F88)</f>
        <v>34797</v>
      </c>
      <c r="G83" s="43">
        <f>SUM(G84:G88)</f>
        <v>34797</v>
      </c>
      <c r="H83" s="43"/>
      <c r="I83" s="43">
        <f>SUM(I84:I88)</f>
        <v>0</v>
      </c>
      <c r="J83" s="43">
        <f>SUM(J84:J88)</f>
        <v>0</v>
      </c>
      <c r="K83" s="230">
        <f t="shared" si="8"/>
        <v>0.13837711013461118</v>
      </c>
    </row>
    <row r="84" spans="1:11" ht="74.25" customHeight="1">
      <c r="A84" s="217"/>
      <c r="B84" s="19"/>
      <c r="C84" s="11" t="s">
        <v>98</v>
      </c>
      <c r="D84" s="36" t="s">
        <v>110</v>
      </c>
      <c r="E84" s="246">
        <f>IF('Załącznik Nr 1-dochody'!E121&gt;0,'Załącznik Nr 1-dochody'!E121,"")</f>
        <v>43881</v>
      </c>
      <c r="F84" s="246">
        <f>IF('Załącznik Nr 1-dochody'!F121&gt;0,'Załącznik Nr 1-dochody'!F121,"")</f>
        <v>23297</v>
      </c>
      <c r="G84" s="246">
        <f>IF('Załącznik Nr 1-dochody'!G121&gt;0,'Załącznik Nr 1-dochody'!G121,"")</f>
        <v>23297</v>
      </c>
      <c r="H84" s="246"/>
      <c r="I84" s="246">
        <f>IF('Załącznik Nr 1-dochody'!I121&gt;0,'Załącznik Nr 1-dochody'!I121,"")</f>
      </c>
      <c r="J84" s="246">
        <f>IF('Załącznik Nr 1-dochody'!J121&gt;0,'Załącznik Nr 1-dochody'!J121,"")</f>
      </c>
      <c r="K84" s="230">
        <f t="shared" si="8"/>
        <v>0.5309131514778606</v>
      </c>
    </row>
    <row r="85" spans="1:11" ht="15" customHeight="1">
      <c r="A85" s="217"/>
      <c r="B85" s="19"/>
      <c r="C85" s="11" t="s">
        <v>10</v>
      </c>
      <c r="D85" s="36" t="s">
        <v>107</v>
      </c>
      <c r="E85" s="246">
        <f>IF('Załącznik Nr 1-dochody'!E122&gt;0,'Załącznik Nr 1-dochody'!E122,"")</f>
        <v>28818</v>
      </c>
      <c r="F85" s="246">
        <f>IF('Załącznik Nr 1-dochody'!F122&gt;0,'Załącznik Nr 1-dochody'!F122,"")</f>
      </c>
      <c r="G85" s="246">
        <f>IF('Załącznik Nr 1-dochody'!G122&gt;0,'Załącznik Nr 1-dochody'!G122,"")</f>
      </c>
      <c r="H85" s="246"/>
      <c r="I85" s="246">
        <f>IF('Załącznik Nr 1-dochody'!I122&gt;0,'Załącznik Nr 1-dochody'!I122,"")</f>
      </c>
      <c r="J85" s="246">
        <f>IF('Załącznik Nr 1-dochody'!J122&gt;0,'Załącznik Nr 1-dochody'!J122,"")</f>
      </c>
      <c r="K85" s="230"/>
    </row>
    <row r="86" spans="1:11" ht="39.75" customHeight="1">
      <c r="A86" s="217"/>
      <c r="B86" s="19"/>
      <c r="C86" s="11" t="s">
        <v>90</v>
      </c>
      <c r="D86" s="36" t="s">
        <v>137</v>
      </c>
      <c r="E86" s="246">
        <f>IF('Załącznik Nr 1-dochody'!E123&gt;0,'Załącznik Nr 1-dochody'!E123,"")</f>
        <v>8274</v>
      </c>
      <c r="F86" s="246">
        <f>IF('Załącznik Nr 1-dochody'!F123&gt;0,'Załącznik Nr 1-dochody'!F123,"")</f>
      </c>
      <c r="G86" s="246">
        <f>IF('Załącznik Nr 1-dochody'!G123&gt;0,'Załącznik Nr 1-dochody'!G123,"")</f>
      </c>
      <c r="H86" s="246"/>
      <c r="I86" s="246">
        <f>IF('Załącznik Nr 1-dochody'!I123&gt;0,'Załącznik Nr 1-dochody'!I123,"")</f>
      </c>
      <c r="J86" s="246">
        <f>IF('Załącznik Nr 1-dochody'!J123&gt;0,'Załącznik Nr 1-dochody'!J123,"")</f>
      </c>
      <c r="K86" s="230"/>
    </row>
    <row r="87" spans="1:11" ht="63" customHeight="1">
      <c r="A87" s="217"/>
      <c r="B87" s="19"/>
      <c r="C87" s="11" t="s">
        <v>212</v>
      </c>
      <c r="D87" s="36" t="s">
        <v>140</v>
      </c>
      <c r="E87" s="246">
        <f>IF('Załącznik Nr 1-dochody'!E124&gt;0,'Załącznik Nr 1-dochody'!E124,"")</f>
        <v>150492</v>
      </c>
      <c r="F87" s="246">
        <f>IF('Załącznik Nr 1-dochody'!F124&gt;0,'Załącznik Nr 1-dochody'!F124,"")</f>
      </c>
      <c r="G87" s="246">
        <f>IF('Załącznik Nr 1-dochody'!G124&gt;0,'Załącznik Nr 1-dochody'!G124,"")</f>
      </c>
      <c r="H87" s="246"/>
      <c r="I87" s="246">
        <f>IF('Załącznik Nr 1-dochody'!I124&gt;0,'Załącznik Nr 1-dochody'!I124,"")</f>
      </c>
      <c r="J87" s="246">
        <f>IF('Załącznik Nr 1-dochody'!J124&gt;0,'Załącznik Nr 1-dochody'!J124,"")</f>
      </c>
      <c r="K87" s="230"/>
    </row>
    <row r="88" spans="1:11" ht="12.75">
      <c r="A88" s="217"/>
      <c r="B88" s="19"/>
      <c r="C88" s="11" t="s">
        <v>4</v>
      </c>
      <c r="D88" s="36" t="s">
        <v>119</v>
      </c>
      <c r="E88" s="246">
        <f>IF('Załącznik Nr 1-dochody'!E125&gt;0,'Załącznik Nr 1-dochody'!E125,"")</f>
        <v>20000</v>
      </c>
      <c r="F88" s="246">
        <f>IF('Załącznik Nr 1-dochody'!F125&gt;0,'Załącznik Nr 1-dochody'!F125,"")</f>
        <v>11500</v>
      </c>
      <c r="G88" s="246">
        <f>IF('Załącznik Nr 1-dochody'!G125&gt;0,'Załącznik Nr 1-dochody'!G125,"")</f>
        <v>11500</v>
      </c>
      <c r="H88" s="246"/>
      <c r="I88" s="246">
        <f>IF('Załącznik Nr 1-dochody'!I125&gt;0,'Załącznik Nr 1-dochody'!I125,"")</f>
      </c>
      <c r="J88" s="246">
        <f>IF('Załącznik Nr 1-dochody'!J125&gt;0,'Załącznik Nr 1-dochody'!J125,"")</f>
      </c>
      <c r="K88" s="230">
        <f t="shared" si="8"/>
        <v>0.575</v>
      </c>
    </row>
    <row r="89" spans="1:11" ht="12.75">
      <c r="A89" s="217"/>
      <c r="B89" s="239">
        <v>80104</v>
      </c>
      <c r="C89" s="48" t="s">
        <v>257</v>
      </c>
      <c r="D89" s="254"/>
      <c r="E89" s="255">
        <f aca="true" t="shared" si="12" ref="E89:J89">SUM(E90)</f>
        <v>4595</v>
      </c>
      <c r="F89" s="255">
        <f t="shared" si="12"/>
        <v>0</v>
      </c>
      <c r="G89" s="255">
        <f t="shared" si="12"/>
        <v>0</v>
      </c>
      <c r="H89" s="255">
        <f t="shared" si="12"/>
        <v>0</v>
      </c>
      <c r="I89" s="255">
        <f t="shared" si="12"/>
        <v>0</v>
      </c>
      <c r="J89" s="255">
        <f t="shared" si="12"/>
        <v>0</v>
      </c>
      <c r="K89" s="230">
        <f t="shared" si="8"/>
        <v>0</v>
      </c>
    </row>
    <row r="90" spans="1:11" ht="54.75" customHeight="1">
      <c r="A90" s="217"/>
      <c r="B90" s="19"/>
      <c r="C90" s="11" t="s">
        <v>255</v>
      </c>
      <c r="D90" s="36" t="s">
        <v>140</v>
      </c>
      <c r="E90" s="246">
        <f>IF('Załącznik Nr 1-dochody'!E130&gt;0,'Załącznik Nr 1-dochody'!E130,"")</f>
        <v>4595</v>
      </c>
      <c r="F90" s="246">
        <f>IF('Załącznik Nr 1-dochody'!F130&gt;0,'Załącznik Nr 1-dochody'!F130,"")</f>
      </c>
      <c r="G90" s="246">
        <f>IF('Załącznik Nr 1-dochody'!G130&gt;0,'Załącznik Nr 1-dochody'!G130,"")</f>
      </c>
      <c r="H90" s="246">
        <f>IF('Załącznik Nr 1-dochody'!H130&gt;0,'Załącznik Nr 1-dochody'!H130,"")</f>
      </c>
      <c r="I90" s="246">
        <f>IF('Załącznik Nr 1-dochody'!I130&gt;0,'Załącznik Nr 1-dochody'!I130,"")</f>
      </c>
      <c r="J90" s="246">
        <f>IF('Załącznik Nr 1-dochody'!J130&gt;0,'Załącznik Nr 1-dochody'!J130,"")</f>
      </c>
      <c r="K90" s="230"/>
    </row>
    <row r="91" spans="1:11" s="3" customFormat="1" ht="18" customHeight="1">
      <c r="A91" s="216"/>
      <c r="B91" s="147">
        <v>80110</v>
      </c>
      <c r="C91" s="134" t="s">
        <v>44</v>
      </c>
      <c r="D91" s="133"/>
      <c r="E91" s="43">
        <f>SUM(E92:E96)</f>
        <v>1760941</v>
      </c>
      <c r="F91" s="43">
        <f>SUM(F92:F96)</f>
        <v>26471</v>
      </c>
      <c r="G91" s="43">
        <f>SUM(G92:G96)</f>
        <v>26471</v>
      </c>
      <c r="H91" s="43"/>
      <c r="I91" s="43">
        <f>SUM(I92:I96)</f>
        <v>0</v>
      </c>
      <c r="J91" s="43">
        <f>SUM(J92:J96)</f>
        <v>0</v>
      </c>
      <c r="K91" s="230">
        <f t="shared" si="8"/>
        <v>0.015032303751233005</v>
      </c>
    </row>
    <row r="92" spans="1:11" s="3" customFormat="1" ht="75" customHeight="1">
      <c r="A92" s="216"/>
      <c r="B92" s="256"/>
      <c r="C92" s="11" t="s">
        <v>98</v>
      </c>
      <c r="D92" s="253" t="s">
        <v>110</v>
      </c>
      <c r="E92" s="246">
        <f>IF('Załącznik Nr 1-dochody'!E132&gt;0,'Załącznik Nr 1-dochody'!E132,"")</f>
        <v>41068</v>
      </c>
      <c r="F92" s="246">
        <f>IF('Załącznik Nr 1-dochody'!F132&gt;0,'Załącznik Nr 1-dochody'!F132,"")</f>
        <v>13260</v>
      </c>
      <c r="G92" s="246">
        <f>IF('Załącznik Nr 1-dochody'!G132&gt;0,'Załącznik Nr 1-dochody'!G132,"")</f>
        <v>13260</v>
      </c>
      <c r="H92" s="246"/>
      <c r="I92" s="257"/>
      <c r="J92" s="257"/>
      <c r="K92" s="230">
        <f t="shared" si="8"/>
        <v>0.32287912730106166</v>
      </c>
    </row>
    <row r="93" spans="1:11" ht="54" customHeight="1">
      <c r="A93" s="217"/>
      <c r="B93" s="19"/>
      <c r="C93" s="11" t="s">
        <v>220</v>
      </c>
      <c r="D93" s="36" t="s">
        <v>140</v>
      </c>
      <c r="E93" s="246">
        <f>IF('Załącznik Nr 1-dochody'!E133&gt;0,'Załącznik Nr 1-dochody'!E133,"")</f>
        <v>71779</v>
      </c>
      <c r="F93" s="246">
        <f>IF('Załącznik Nr 1-dochody'!F133&gt;0,'Załącznik Nr 1-dochody'!F133,"")</f>
      </c>
      <c r="G93" s="246">
        <f>IF('Załącznik Nr 1-dochody'!G133&gt;0,'Załącznik Nr 1-dochody'!G133,"")</f>
      </c>
      <c r="H93" s="246"/>
      <c r="I93" s="246">
        <f>IF('Załącznik Nr 1-dochody'!I133&gt;0,'Załącznik Nr 1-dochody'!I133,"")</f>
      </c>
      <c r="J93" s="246">
        <f>IF('Załącznik Nr 1-dochody'!J133&gt;0,'Załącznik Nr 1-dochody'!J133,"")</f>
      </c>
      <c r="K93" s="230"/>
    </row>
    <row r="94" spans="1:11" ht="43.5" customHeight="1">
      <c r="A94" s="217"/>
      <c r="B94" s="19"/>
      <c r="C94" s="11" t="s">
        <v>233</v>
      </c>
      <c r="D94" s="36" t="s">
        <v>231</v>
      </c>
      <c r="E94" s="246">
        <f>IF('Załącznik Nr 1-dochody'!E134&gt;0,'Załącznik Nr 1-dochody'!E134,"")</f>
        <v>1442923</v>
      </c>
      <c r="F94" s="246">
        <f>IF('Załącznik Nr 1-dochody'!F134&gt;0,'Załącznik Nr 1-dochody'!F134,"")</f>
      </c>
      <c r="G94" s="246">
        <f>IF('Załącznik Nr 1-dochody'!G134&gt;0,'Załącznik Nr 1-dochody'!G134,"")</f>
      </c>
      <c r="H94" s="246"/>
      <c r="I94" s="246">
        <f>IF('Załącznik Nr 1-dochody'!I134&gt;0,'Załącznik Nr 1-dochody'!I134,"")</f>
      </c>
      <c r="J94" s="246">
        <f>IF('Załącznik Nr 1-dochody'!J134&gt;0,'Załącznik Nr 1-dochody'!J134,"")</f>
      </c>
      <c r="K94" s="230"/>
    </row>
    <row r="95" spans="1:11" ht="38.25" customHeight="1">
      <c r="A95" s="217"/>
      <c r="B95" s="19"/>
      <c r="C95" s="11" t="s">
        <v>163</v>
      </c>
      <c r="D95" s="36" t="s">
        <v>214</v>
      </c>
      <c r="E95" s="246">
        <f>IF('Załącznik Nr 1-dochody'!E135&gt;0,'Załącznik Nr 1-dochody'!E135,"")</f>
        <v>191171</v>
      </c>
      <c r="F95" s="246">
        <f>IF('Załącznik Nr 1-dochody'!F135&gt;0,'Załącznik Nr 1-dochody'!F135,"")</f>
      </c>
      <c r="G95" s="246">
        <f>IF('Załącznik Nr 1-dochody'!G135&gt;0,'Załącznik Nr 1-dochody'!G135,"")</f>
      </c>
      <c r="H95" s="246"/>
      <c r="I95" s="246">
        <f>IF('Załącznik Nr 1-dochody'!I135&gt;0,'Załącznik Nr 1-dochody'!I135,"")</f>
      </c>
      <c r="J95" s="246">
        <f>IF('Załącznik Nr 1-dochody'!J135&gt;0,'Załącznik Nr 1-dochody'!J135,"")</f>
      </c>
      <c r="K95" s="230"/>
    </row>
    <row r="96" spans="1:11" ht="12.75">
      <c r="A96" s="217"/>
      <c r="B96" s="19"/>
      <c r="C96" s="11" t="s">
        <v>4</v>
      </c>
      <c r="D96" s="36" t="s">
        <v>119</v>
      </c>
      <c r="E96" s="246">
        <f>IF('Załącznik Nr 1-dochody'!E136&gt;0,'Załącznik Nr 1-dochody'!E136,"")</f>
        <v>14000</v>
      </c>
      <c r="F96" s="246">
        <f>IF('Załącznik Nr 1-dochody'!F136&gt;0,'Załącznik Nr 1-dochody'!F136,"")</f>
        <v>13211</v>
      </c>
      <c r="G96" s="246">
        <f>IF('Załącznik Nr 1-dochody'!G136&gt;0,'Załącznik Nr 1-dochody'!G136,"")</f>
        <v>13211</v>
      </c>
      <c r="H96" s="246"/>
      <c r="I96" s="246">
        <f>IF('Załącznik Nr 1-dochody'!I136&gt;0,'Załącznik Nr 1-dochody'!I136,"")</f>
      </c>
      <c r="J96" s="246">
        <f>IF('Załącznik Nr 1-dochody'!J136&gt;0,'Załącznik Nr 1-dochody'!J136,"")</f>
      </c>
      <c r="K96" s="230">
        <f t="shared" si="8"/>
        <v>0.9436428571428571</v>
      </c>
    </row>
    <row r="97" spans="1:11" s="5" customFormat="1" ht="18" customHeight="1">
      <c r="A97" s="216"/>
      <c r="B97" s="147">
        <v>80195</v>
      </c>
      <c r="C97" s="134" t="s">
        <v>5</v>
      </c>
      <c r="D97" s="133"/>
      <c r="E97" s="43">
        <f aca="true" t="shared" si="13" ref="E97:J97">SUM(E98:E100)</f>
        <v>91654</v>
      </c>
      <c r="F97" s="43">
        <f t="shared" si="13"/>
        <v>2842</v>
      </c>
      <c r="G97" s="43">
        <f t="shared" si="13"/>
        <v>0</v>
      </c>
      <c r="H97" s="43">
        <f t="shared" si="13"/>
        <v>0</v>
      </c>
      <c r="I97" s="43">
        <f t="shared" si="13"/>
        <v>0</v>
      </c>
      <c r="J97" s="43">
        <f t="shared" si="13"/>
        <v>2842</v>
      </c>
      <c r="K97" s="230">
        <f t="shared" si="8"/>
        <v>0.031007921094551246</v>
      </c>
    </row>
    <row r="98" spans="1:11" s="4" customFormat="1" ht="38.25" customHeight="1">
      <c r="A98" s="217"/>
      <c r="B98" s="19"/>
      <c r="C98" s="11" t="s">
        <v>90</v>
      </c>
      <c r="D98" s="36" t="s">
        <v>137</v>
      </c>
      <c r="E98" s="246">
        <f>IF('Załącznik Nr 1-dochody'!E151&gt;0,'Załącznik Nr 1-dochody'!E151,"")</f>
        <v>76731</v>
      </c>
      <c r="F98" s="246">
        <f>IF('Załącznik Nr 1-dochody'!F151&gt;0,'Załącznik Nr 1-dochody'!F151,"")</f>
      </c>
      <c r="G98" s="246">
        <f>IF('Załącznik Nr 1-dochody'!G151&gt;0,'Załącznik Nr 1-dochody'!G151,"")</f>
      </c>
      <c r="H98" s="246"/>
      <c r="I98" s="246">
        <f>IF('Załącznik Nr 1-dochody'!I151&gt;0,'Załącznik Nr 1-dochody'!I151,"")</f>
      </c>
      <c r="J98" s="246">
        <f>IF('Załącznik Nr 1-dochody'!J151&gt;0,'Załącznik Nr 1-dochody'!J151,"")</f>
      </c>
      <c r="K98" s="230"/>
    </row>
    <row r="99" spans="1:11" s="4" customFormat="1" ht="57" customHeight="1">
      <c r="A99" s="217"/>
      <c r="B99" s="19"/>
      <c r="C99" s="11" t="s">
        <v>307</v>
      </c>
      <c r="D99" s="36" t="s">
        <v>234</v>
      </c>
      <c r="E99" s="246">
        <f>IF('Załącznik Nr 1-dochody'!E152&gt;0,'Załącznik Nr 1-dochody'!E152,"")</f>
        <v>3554</v>
      </c>
      <c r="F99" s="246">
        <f>IF('Załącznik Nr 1-dochody'!F152&gt;0,'Załącznik Nr 1-dochody'!F152,"")</f>
      </c>
      <c r="G99" s="246">
        <f>IF('Załącznik Nr 1-dochody'!G152&gt;0,'Załącznik Nr 1-dochody'!G152,"")</f>
      </c>
      <c r="H99" s="246"/>
      <c r="I99" s="246">
        <f>IF('Załącznik Nr 1-dochody'!I152&gt;0,'Załącznik Nr 1-dochody'!I152,"")</f>
      </c>
      <c r="J99" s="246">
        <f>IF('Załącznik Nr 1-dochody'!J152&gt;0,'Załącznik Nr 1-dochody'!J152,"")</f>
      </c>
      <c r="K99" s="230"/>
    </row>
    <row r="100" spans="1:11" s="4" customFormat="1" ht="57" customHeight="1">
      <c r="A100" s="217"/>
      <c r="B100" s="19"/>
      <c r="C100" s="11" t="s">
        <v>271</v>
      </c>
      <c r="D100" s="36" t="s">
        <v>272</v>
      </c>
      <c r="E100" s="246">
        <f>IF('Załącznik Nr 1-dochody'!E153&gt;0,'Załącznik Nr 1-dochody'!E153,"")</f>
        <v>11369</v>
      </c>
      <c r="F100" s="246">
        <f>IF('Załącznik Nr 1-dochody'!F153&gt;0,'Załącznik Nr 1-dochody'!F153,"")</f>
        <v>2842</v>
      </c>
      <c r="G100" s="246">
        <f>IF('Załącznik Nr 1-dochody'!G153&gt;0,'Załącznik Nr 1-dochody'!G153,"")</f>
      </c>
      <c r="H100" s="246">
        <f>IF('Załącznik Nr 1-dochody'!H153&gt;0,'Załącznik Nr 1-dochody'!H153,"")</f>
      </c>
      <c r="I100" s="246">
        <f>IF('Załącznik Nr 1-dochody'!I153&gt;0,'Załącznik Nr 1-dochody'!I153,"")</f>
      </c>
      <c r="J100" s="246">
        <f>IF('Załącznik Nr 1-dochody'!J153&gt;0,'Załącznik Nr 1-dochody'!J153,"")</f>
        <v>2842</v>
      </c>
      <c r="K100" s="230">
        <f t="shared" si="8"/>
        <v>0.24997801037910106</v>
      </c>
    </row>
    <row r="101" spans="1:11" s="7" customFormat="1" ht="23.25" customHeight="1">
      <c r="A101" s="218">
        <v>851</v>
      </c>
      <c r="B101" s="130"/>
      <c r="C101" s="131" t="s">
        <v>46</v>
      </c>
      <c r="D101" s="129"/>
      <c r="E101" s="132">
        <f>SUM(E102)</f>
        <v>3000</v>
      </c>
      <c r="F101" s="132">
        <f aca="true" t="shared" si="14" ref="F101:J102">SUM(F102)</f>
        <v>3000</v>
      </c>
      <c r="G101" s="132">
        <f t="shared" si="14"/>
        <v>0</v>
      </c>
      <c r="H101" s="132"/>
      <c r="I101" s="132">
        <f t="shared" si="14"/>
        <v>3000</v>
      </c>
      <c r="J101" s="132">
        <f t="shared" si="14"/>
        <v>0</v>
      </c>
      <c r="K101" s="230">
        <f t="shared" si="8"/>
        <v>1</v>
      </c>
    </row>
    <row r="102" spans="1:11" s="5" customFormat="1" ht="54" customHeight="1">
      <c r="A102" s="216"/>
      <c r="B102" s="147">
        <v>85156</v>
      </c>
      <c r="C102" s="134" t="s">
        <v>102</v>
      </c>
      <c r="D102" s="133"/>
      <c r="E102" s="43">
        <f>SUM(E103)</f>
        <v>3000</v>
      </c>
      <c r="F102" s="43">
        <f t="shared" si="14"/>
        <v>3000</v>
      </c>
      <c r="G102" s="43">
        <f t="shared" si="14"/>
        <v>0</v>
      </c>
      <c r="H102" s="43"/>
      <c r="I102" s="43">
        <f t="shared" si="14"/>
        <v>3000</v>
      </c>
      <c r="J102" s="43">
        <f t="shared" si="14"/>
        <v>0</v>
      </c>
      <c r="K102" s="230">
        <f t="shared" si="8"/>
        <v>1</v>
      </c>
    </row>
    <row r="103" spans="1:11" s="4" customFormat="1" ht="51.75" customHeight="1">
      <c r="A103" s="217"/>
      <c r="B103" s="19"/>
      <c r="C103" s="10" t="s">
        <v>82</v>
      </c>
      <c r="D103" s="36" t="s">
        <v>117</v>
      </c>
      <c r="E103" s="246">
        <f>IF('Załącznik Nr 1-dochody'!E161&gt;0,'Załącznik Nr 1-dochody'!E161,"")</f>
        <v>3000</v>
      </c>
      <c r="F103" s="246">
        <f>IF('Załącznik Nr 1-dochody'!F161&gt;0,'Załącznik Nr 1-dochody'!F161,"")</f>
        <v>3000</v>
      </c>
      <c r="G103" s="246">
        <f>IF('Załącznik Nr 1-dochody'!G161&gt;0,'Załącznik Nr 1-dochody'!G161,"")</f>
      </c>
      <c r="H103" s="246"/>
      <c r="I103" s="246">
        <f>IF('Załącznik Nr 1-dochody'!I161&gt;0,'Załącznik Nr 1-dochody'!I161,"")</f>
        <v>3000</v>
      </c>
      <c r="J103" s="246">
        <f>IF('Załącznik Nr 1-dochody'!J161&gt;0,'Załącznik Nr 1-dochody'!J161,"")</f>
      </c>
      <c r="K103" s="230">
        <f t="shared" si="8"/>
        <v>1</v>
      </c>
    </row>
    <row r="104" spans="1:11" s="7" customFormat="1" ht="22.5" customHeight="1">
      <c r="A104" s="218">
        <v>852</v>
      </c>
      <c r="B104" s="130"/>
      <c r="C104" s="131" t="s">
        <v>103</v>
      </c>
      <c r="D104" s="129"/>
      <c r="E104" s="132">
        <f>SUM(E105+E109+E111+E113+E116+E119+E122)</f>
        <v>18308161</v>
      </c>
      <c r="F104" s="132">
        <f>SUM(F105+F109+F111+F113+F116+F119+F122)</f>
        <v>21048000</v>
      </c>
      <c r="G104" s="132">
        <f>SUM(G105+G109+G111+G113+G116+G119+G122)</f>
        <v>129000</v>
      </c>
      <c r="H104" s="132"/>
      <c r="I104" s="132">
        <f>SUM(I105+I109+I111+I113+I116+I119+I122)</f>
        <v>20919000</v>
      </c>
      <c r="J104" s="132">
        <f>SUM(J105+J109+J111+J113+J116+J119+J122)</f>
        <v>0</v>
      </c>
      <c r="K104" s="230">
        <f t="shared" si="8"/>
        <v>1.1496512402310641</v>
      </c>
    </row>
    <row r="105" spans="1:11" s="5" customFormat="1" ht="18" customHeight="1">
      <c r="A105" s="216"/>
      <c r="B105" s="147">
        <v>85203</v>
      </c>
      <c r="C105" s="134" t="s">
        <v>51</v>
      </c>
      <c r="D105" s="133"/>
      <c r="E105" s="43">
        <f>SUM(E106:E108)</f>
        <v>331050</v>
      </c>
      <c r="F105" s="43">
        <f>SUM(F106:F108)</f>
        <v>340000</v>
      </c>
      <c r="G105" s="43">
        <f>SUM(G106:G108)</f>
        <v>37000</v>
      </c>
      <c r="H105" s="43"/>
      <c r="I105" s="43">
        <f>SUM(I106:I108)</f>
        <v>303000</v>
      </c>
      <c r="J105" s="43">
        <f>SUM(J106:J108)</f>
        <v>0</v>
      </c>
      <c r="K105" s="230">
        <f t="shared" si="8"/>
        <v>1.0270351910587525</v>
      </c>
    </row>
    <row r="106" spans="1:11" s="5" customFormat="1" ht="15.75" customHeight="1">
      <c r="A106" s="216"/>
      <c r="B106" s="158"/>
      <c r="C106" s="11" t="s">
        <v>196</v>
      </c>
      <c r="D106" s="36" t="s">
        <v>138</v>
      </c>
      <c r="E106" s="246">
        <f>IF('Załącznik Nr 1-dochody'!E175&gt;0,'Załącznik Nr 1-dochody'!E175,"")</f>
        <v>36500</v>
      </c>
      <c r="F106" s="246">
        <f>IF('Załącznik Nr 1-dochody'!F175&gt;0,'Załącznik Nr 1-dochody'!F175,"")</f>
        <v>37000</v>
      </c>
      <c r="G106" s="246">
        <f>IF('Załącznik Nr 1-dochody'!G175&gt;0,'Załącznik Nr 1-dochody'!G175,"")</f>
        <v>37000</v>
      </c>
      <c r="H106" s="246"/>
      <c r="I106" s="246">
        <f>IF('Załącznik Nr 1-dochody'!I175&gt;0,'Załącznik Nr 1-dochody'!I175,"")</f>
      </c>
      <c r="J106" s="246">
        <f>IF('Załącznik Nr 1-dochody'!J175&gt;0,'Załącznik Nr 1-dochody'!J175,"")</f>
      </c>
      <c r="K106" s="230">
        <f t="shared" si="8"/>
        <v>1.0136986301369864</v>
      </c>
    </row>
    <row r="107" spans="1:11" s="4" customFormat="1" ht="49.5" customHeight="1">
      <c r="A107" s="217"/>
      <c r="B107" s="19"/>
      <c r="C107" s="10" t="s">
        <v>82</v>
      </c>
      <c r="D107" s="36" t="s">
        <v>117</v>
      </c>
      <c r="E107" s="246">
        <f>IF('Załącznik Nr 1-dochody'!E177&gt;0,'Załącznik Nr 1-dochody'!E177,"")</f>
        <v>294550</v>
      </c>
      <c r="F107" s="246">
        <f>IF('Załącznik Nr 1-dochody'!F177&gt;0,'Załącznik Nr 1-dochody'!F177,"")</f>
        <v>303000</v>
      </c>
      <c r="G107" s="246">
        <f>IF('Załącznik Nr 1-dochody'!G177&gt;0,'Załącznik Nr 1-dochody'!G177,"")</f>
      </c>
      <c r="H107" s="246"/>
      <c r="I107" s="246">
        <f>IF('Załącznik Nr 1-dochody'!I177&gt;0,'Załącznik Nr 1-dochody'!I177,"")</f>
        <v>303000</v>
      </c>
      <c r="J107" s="246">
        <f>IF('Załącznik Nr 1-dochody'!J177&gt;0,'Załącznik Nr 1-dochody'!J177,"")</f>
      </c>
      <c r="K107" s="230">
        <f t="shared" si="8"/>
        <v>1.0286878288915295</v>
      </c>
    </row>
    <row r="108" spans="1:11" s="4" customFormat="1" ht="63" customHeight="1">
      <c r="A108" s="217"/>
      <c r="B108" s="19"/>
      <c r="C108" s="10" t="s">
        <v>222</v>
      </c>
      <c r="D108" s="36" t="s">
        <v>141</v>
      </c>
      <c r="E108" s="246">
        <f>IF('Załącznik Nr 1-dochody'!E178&gt;0,'Załącznik Nr 1-dochody'!E178,"")</f>
      </c>
      <c r="F108" s="246">
        <f>IF('Załącznik Nr 1-dochody'!F178&gt;0,'Załącznik Nr 1-dochody'!F178,"")</f>
      </c>
      <c r="G108" s="246">
        <f>IF('Załącznik Nr 1-dochody'!G178&gt;0,'Załącznik Nr 1-dochody'!G178,"")</f>
      </c>
      <c r="H108" s="246"/>
      <c r="I108" s="246">
        <f>IF('Załącznik Nr 1-dochody'!I178&gt;0,'Załącznik Nr 1-dochody'!I178,"")</f>
      </c>
      <c r="J108" s="246">
        <f>IF('Załącznik Nr 1-dochody'!J178&gt;0,'Załącznik Nr 1-dochody'!J178,"")</f>
      </c>
      <c r="K108" s="230"/>
    </row>
    <row r="109" spans="1:11" s="4" customFormat="1" ht="38.25" customHeight="1">
      <c r="A109" s="217"/>
      <c r="B109" s="239">
        <v>85212</v>
      </c>
      <c r="C109" s="48" t="s">
        <v>193</v>
      </c>
      <c r="D109" s="254"/>
      <c r="E109" s="43">
        <f>SUM(E110:E110)</f>
        <v>14272000</v>
      </c>
      <c r="F109" s="43">
        <f>SUM(F110:F110)</f>
        <v>16900000</v>
      </c>
      <c r="G109" s="43">
        <f>SUM(G110:G110)</f>
        <v>0</v>
      </c>
      <c r="H109" s="43"/>
      <c r="I109" s="43">
        <f>SUM(I110:I110)</f>
        <v>16900000</v>
      </c>
      <c r="J109" s="43">
        <f>SUM(J110:J110)</f>
        <v>0</v>
      </c>
      <c r="K109" s="230">
        <f t="shared" si="8"/>
        <v>1.1841367713004485</v>
      </c>
    </row>
    <row r="110" spans="1:11" s="4" customFormat="1" ht="49.5" customHeight="1">
      <c r="A110" s="217"/>
      <c r="B110" s="19"/>
      <c r="C110" s="10" t="s">
        <v>82</v>
      </c>
      <c r="D110" s="36" t="s">
        <v>117</v>
      </c>
      <c r="E110" s="246">
        <f>IF('Załącznik Nr 1-dochody'!E183&gt;0,'Załącznik Nr 1-dochody'!E183,"")</f>
        <v>14272000</v>
      </c>
      <c r="F110" s="246">
        <f>IF('Załącznik Nr 1-dochody'!F183&gt;0,'Załącznik Nr 1-dochody'!F183,"")</f>
        <v>16900000</v>
      </c>
      <c r="G110" s="246">
        <f>IF('Załącznik Nr 1-dochody'!G183&gt;0,'Załącznik Nr 1-dochody'!G183,"")</f>
      </c>
      <c r="H110" s="246"/>
      <c r="I110" s="246">
        <f>IF('Załącznik Nr 1-dochody'!I183&gt;0,'Załącznik Nr 1-dochody'!I183,"")</f>
        <v>16900000</v>
      </c>
      <c r="J110" s="246"/>
      <c r="K110" s="230">
        <f t="shared" si="8"/>
        <v>1.1841367713004485</v>
      </c>
    </row>
    <row r="111" spans="1:11" s="5" customFormat="1" ht="62.25" customHeight="1">
      <c r="A111" s="216"/>
      <c r="B111" s="147">
        <v>85213</v>
      </c>
      <c r="C111" s="134" t="s">
        <v>203</v>
      </c>
      <c r="D111" s="133"/>
      <c r="E111" s="43">
        <f>SUM(E112)</f>
        <v>115000</v>
      </c>
      <c r="F111" s="43">
        <f>SUM(F112)</f>
        <v>174000</v>
      </c>
      <c r="G111" s="43">
        <f>SUM(G112)</f>
        <v>0</v>
      </c>
      <c r="H111" s="43"/>
      <c r="I111" s="43">
        <f>SUM(I112)</f>
        <v>174000</v>
      </c>
      <c r="J111" s="43">
        <f>SUM(J112)</f>
        <v>0</v>
      </c>
      <c r="K111" s="230">
        <f t="shared" si="8"/>
        <v>1.5130434782608695</v>
      </c>
    </row>
    <row r="112" spans="1:11" s="4" customFormat="1" ht="48.75" customHeight="1">
      <c r="A112" s="217"/>
      <c r="B112" s="19"/>
      <c r="C112" s="10" t="s">
        <v>82</v>
      </c>
      <c r="D112" s="36" t="s">
        <v>117</v>
      </c>
      <c r="E112" s="246">
        <f>IF('Załącznik Nr 1-dochody'!E185&gt;0,'Załącznik Nr 1-dochody'!E185,"")</f>
        <v>115000</v>
      </c>
      <c r="F112" s="246">
        <f>IF('Załącznik Nr 1-dochody'!F185&gt;0,'Załącznik Nr 1-dochody'!F185,"")</f>
        <v>174000</v>
      </c>
      <c r="G112" s="246"/>
      <c r="H112" s="246"/>
      <c r="I112" s="246">
        <f>IF('Załącznik Nr 1-dochody'!I185&gt;0,'Załącznik Nr 1-dochody'!I185,"")</f>
        <v>174000</v>
      </c>
      <c r="J112" s="246">
        <f>IF('Załącznik Nr 1-dochody'!J180&gt;0,'Załącznik Nr 1-dochody'!J180,"")</f>
      </c>
      <c r="K112" s="230">
        <f t="shared" si="8"/>
        <v>1.5130434782608695</v>
      </c>
    </row>
    <row r="113" spans="1:11" s="6" customFormat="1" ht="34.5" customHeight="1">
      <c r="A113" s="222"/>
      <c r="B113" s="188">
        <v>85214</v>
      </c>
      <c r="C113" s="134" t="s">
        <v>73</v>
      </c>
      <c r="D113" s="189"/>
      <c r="E113" s="258">
        <f>SUM(E114:E115)</f>
        <v>1927000</v>
      </c>
      <c r="F113" s="258">
        <f>SUM(F114:F115)</f>
        <v>2344000</v>
      </c>
      <c r="G113" s="258">
        <f>SUM(G114:G115)</f>
        <v>0</v>
      </c>
      <c r="H113" s="258"/>
      <c r="I113" s="258">
        <f>SUM(I114:I115)</f>
        <v>2344000</v>
      </c>
      <c r="J113" s="258">
        <f>SUM(J114:J115)</f>
        <v>0</v>
      </c>
      <c r="K113" s="230">
        <f t="shared" si="8"/>
        <v>1.2163985469641931</v>
      </c>
    </row>
    <row r="114" spans="1:11" s="4" customFormat="1" ht="50.25" customHeight="1">
      <c r="A114" s="217"/>
      <c r="B114" s="19"/>
      <c r="C114" s="10" t="s">
        <v>82</v>
      </c>
      <c r="D114" s="36" t="s">
        <v>117</v>
      </c>
      <c r="E114" s="246">
        <f>IF('Załącznik Nr 1-dochody'!E187&gt;0,'Załącznik Nr 1-dochody'!E187,"")</f>
        <v>818000</v>
      </c>
      <c r="F114" s="246">
        <f>IF('Załącznik Nr 1-dochody'!F187&gt;0,'Załącznik Nr 1-dochody'!F187,"")</f>
        <v>975000</v>
      </c>
      <c r="G114" s="246">
        <f>IF('Załącznik Nr 1-dochody'!G187&gt;0,'Załącznik Nr 1-dochody'!G187,"")</f>
      </c>
      <c r="H114" s="246"/>
      <c r="I114" s="246">
        <f>IF('Załącznik Nr 1-dochody'!I187&gt;0,'Załącznik Nr 1-dochody'!I187,"")</f>
        <v>975000</v>
      </c>
      <c r="J114" s="246"/>
      <c r="K114" s="230">
        <f t="shared" si="8"/>
        <v>1.1919315403422983</v>
      </c>
    </row>
    <row r="115" spans="1:11" s="4" customFormat="1" ht="39" customHeight="1">
      <c r="A115" s="217"/>
      <c r="B115" s="19"/>
      <c r="C115" s="11" t="s">
        <v>95</v>
      </c>
      <c r="D115" s="36" t="s">
        <v>137</v>
      </c>
      <c r="E115" s="246">
        <f>IF('Załącznik Nr 1-dochody'!E188&gt;0,'Załącznik Nr 1-dochody'!E188,"")</f>
        <v>1109000</v>
      </c>
      <c r="F115" s="246">
        <f>IF('Załącznik Nr 1-dochody'!F188&gt;0,'Załącznik Nr 1-dochody'!F188,"")</f>
        <v>1369000</v>
      </c>
      <c r="G115" s="246">
        <f>IF('Załącznik Nr 1-dochody'!G188&gt;0,'Załącznik Nr 1-dochody'!G188,"")</f>
      </c>
      <c r="H115" s="246"/>
      <c r="I115" s="246">
        <f>IF('Załącznik Nr 1-dochody'!I188&gt;0,'Załącznik Nr 1-dochody'!I188,"")</f>
        <v>1369000</v>
      </c>
      <c r="J115" s="246"/>
      <c r="K115" s="230">
        <f t="shared" si="8"/>
        <v>1.2344454463480614</v>
      </c>
    </row>
    <row r="116" spans="1:11" s="5" customFormat="1" ht="18" customHeight="1">
      <c r="A116" s="216"/>
      <c r="B116" s="147">
        <v>85219</v>
      </c>
      <c r="C116" s="134" t="s">
        <v>53</v>
      </c>
      <c r="D116" s="133"/>
      <c r="E116" s="43">
        <f>SUM(E117:E118)</f>
        <v>752000</v>
      </c>
      <c r="F116" s="43">
        <f>SUM(F117:F118)</f>
        <v>695000</v>
      </c>
      <c r="G116" s="43">
        <f>SUM(G117:G118)</f>
        <v>20000</v>
      </c>
      <c r="H116" s="43"/>
      <c r="I116" s="43">
        <f>SUM(I117:I118)</f>
        <v>675000</v>
      </c>
      <c r="J116" s="43">
        <f>SUM(J117:J118)</f>
        <v>0</v>
      </c>
      <c r="K116" s="230">
        <f t="shared" si="8"/>
        <v>0.9242021276595744</v>
      </c>
    </row>
    <row r="117" spans="1:11" s="4" customFormat="1" ht="12.75">
      <c r="A117" s="217"/>
      <c r="B117" s="19"/>
      <c r="C117" s="11" t="s">
        <v>4</v>
      </c>
      <c r="D117" s="36" t="s">
        <v>119</v>
      </c>
      <c r="E117" s="246">
        <f>IF('Załącznik Nr 1-dochody'!E190&gt;0,'Załącznik Nr 1-dochody'!E190,"")</f>
        <v>20000</v>
      </c>
      <c r="F117" s="246">
        <f>IF('Załącznik Nr 1-dochody'!F190&gt;0,'Załącznik Nr 1-dochody'!F190,"")</f>
        <v>20000</v>
      </c>
      <c r="G117" s="246">
        <f>IF('Załącznik Nr 1-dochody'!G190&gt;0,'Załącznik Nr 1-dochody'!G190,"")</f>
        <v>20000</v>
      </c>
      <c r="H117" s="246"/>
      <c r="I117" s="246">
        <f>IF('Załącznik Nr 1-dochody'!I190&gt;0,'Załącznik Nr 1-dochody'!I190,"")</f>
      </c>
      <c r="J117" s="246">
        <f>IF('Załącznik Nr 1-dochody'!J190&gt;0,'Załącznik Nr 1-dochody'!J190,"")</f>
      </c>
      <c r="K117" s="230">
        <f t="shared" si="8"/>
        <v>1</v>
      </c>
    </row>
    <row r="118" spans="1:11" s="4" customFormat="1" ht="39" customHeight="1">
      <c r="A118" s="217"/>
      <c r="B118" s="19"/>
      <c r="C118" s="11" t="s">
        <v>90</v>
      </c>
      <c r="D118" s="36" t="s">
        <v>137</v>
      </c>
      <c r="E118" s="246">
        <f>IF('Załącznik Nr 1-dochody'!E191&gt;0,'Załącznik Nr 1-dochody'!E191,"")</f>
        <v>732000</v>
      </c>
      <c r="F118" s="246">
        <f>IF('Załącznik Nr 1-dochody'!F191&gt;0,'Załącznik Nr 1-dochody'!F191,"")</f>
        <v>675000</v>
      </c>
      <c r="G118" s="246">
        <f>IF('Załącznik Nr 1-dochody'!G191&gt;0,'Załącznik Nr 1-dochody'!G191,"")</f>
      </c>
      <c r="H118" s="246"/>
      <c r="I118" s="246">
        <f>IF('Załącznik Nr 1-dochody'!I191&gt;0,'Załącznik Nr 1-dochody'!I191,"")</f>
        <v>675000</v>
      </c>
      <c r="J118" s="246"/>
      <c r="K118" s="230">
        <f t="shared" si="8"/>
        <v>0.9221311475409836</v>
      </c>
    </row>
    <row r="119" spans="1:11" s="5" customFormat="1" ht="30.75" customHeight="1">
      <c r="A119" s="216"/>
      <c r="B119" s="147">
        <v>85228</v>
      </c>
      <c r="C119" s="134" t="s">
        <v>74</v>
      </c>
      <c r="D119" s="133"/>
      <c r="E119" s="43">
        <f>SUM(E120:E121)</f>
        <v>189000</v>
      </c>
      <c r="F119" s="43">
        <f>SUM(F120:F121)</f>
        <v>191000</v>
      </c>
      <c r="G119" s="43">
        <f>SUM(G120:G121)</f>
        <v>72000</v>
      </c>
      <c r="H119" s="43"/>
      <c r="I119" s="43">
        <f>SUM(I120:I121)</f>
        <v>119000</v>
      </c>
      <c r="J119" s="43">
        <f>SUM(J120:J121)</f>
        <v>0</v>
      </c>
      <c r="K119" s="230">
        <f t="shared" si="8"/>
        <v>1.0105820105820107</v>
      </c>
    </row>
    <row r="120" spans="1:11" s="5" customFormat="1" ht="15" customHeight="1">
      <c r="A120" s="216"/>
      <c r="B120" s="148"/>
      <c r="C120" s="149" t="s">
        <v>48</v>
      </c>
      <c r="D120" s="247" t="s">
        <v>138</v>
      </c>
      <c r="E120" s="246">
        <f>IF('Załącznik Nr 1-dochody'!E201&gt;0,'Załącznik Nr 1-dochody'!E201,"")</f>
        <v>70000</v>
      </c>
      <c r="F120" s="246">
        <f>IF('Załącznik Nr 1-dochody'!F201&gt;0,'Załącznik Nr 1-dochody'!F201,"")</f>
        <v>72000</v>
      </c>
      <c r="G120" s="246">
        <f>IF('Załącznik Nr 1-dochody'!G201&gt;0,'Załącznik Nr 1-dochody'!G201,"")</f>
        <v>72000</v>
      </c>
      <c r="H120" s="246"/>
      <c r="I120" s="246">
        <f>IF('Załącznik Nr 1-dochody'!I201&gt;0,'Załącznik Nr 1-dochody'!I201,"")</f>
      </c>
      <c r="J120" s="246">
        <f>IF('Załącznik Nr 1-dochody'!J201&gt;0,'Załącznik Nr 1-dochody'!J201,"")</f>
      </c>
      <c r="K120" s="230">
        <f t="shared" si="8"/>
        <v>1.0285714285714285</v>
      </c>
    </row>
    <row r="121" spans="1:11" s="8" customFormat="1" ht="50.25" customHeight="1">
      <c r="A121" s="223"/>
      <c r="B121" s="39"/>
      <c r="C121" s="10" t="s">
        <v>82</v>
      </c>
      <c r="D121" s="40" t="s">
        <v>117</v>
      </c>
      <c r="E121" s="246">
        <f>IF('Załącznik Nr 1-dochody'!E202&gt;0,'Załącznik Nr 1-dochody'!E202,"")</f>
        <v>119000</v>
      </c>
      <c r="F121" s="246">
        <f>IF('Załącznik Nr 1-dochody'!F202&gt;0,'Załącznik Nr 1-dochody'!F202,"")</f>
        <v>119000</v>
      </c>
      <c r="G121" s="246">
        <f>IF('Załącznik Nr 1-dochody'!G202&gt;0,'Załącznik Nr 1-dochody'!G202,"")</f>
      </c>
      <c r="H121" s="246"/>
      <c r="I121" s="246">
        <f>IF('Załącznik Nr 1-dochody'!I202&gt;0,'Załącznik Nr 1-dochody'!I202,"")</f>
        <v>119000</v>
      </c>
      <c r="J121" s="246">
        <f>IF('Załącznik Nr 1-dochody'!J202&gt;0,'Załącznik Nr 1-dochody'!J202,"")</f>
      </c>
      <c r="K121" s="230">
        <f t="shared" si="8"/>
        <v>1</v>
      </c>
    </row>
    <row r="122" spans="1:11" s="5" customFormat="1" ht="21.75" customHeight="1">
      <c r="A122" s="216"/>
      <c r="B122" s="147">
        <v>85295</v>
      </c>
      <c r="C122" s="134" t="s">
        <v>5</v>
      </c>
      <c r="D122" s="133"/>
      <c r="E122" s="43">
        <f>SUM(E123)</f>
        <v>722111</v>
      </c>
      <c r="F122" s="43">
        <f>SUM(F123)</f>
        <v>404000</v>
      </c>
      <c r="G122" s="43">
        <f>SUM(G123)</f>
        <v>0</v>
      </c>
      <c r="H122" s="43"/>
      <c r="I122" s="43">
        <f>SUM(I123)</f>
        <v>404000</v>
      </c>
      <c r="J122" s="43">
        <f>SUM(J123)</f>
        <v>0</v>
      </c>
      <c r="K122" s="230">
        <f t="shared" si="8"/>
        <v>0.5594707738837935</v>
      </c>
    </row>
    <row r="123" spans="1:11" s="4" customFormat="1" ht="37.5" customHeight="1">
      <c r="A123" s="217"/>
      <c r="B123" s="19"/>
      <c r="C123" s="11" t="s">
        <v>90</v>
      </c>
      <c r="D123" s="36" t="s">
        <v>137</v>
      </c>
      <c r="E123" s="246">
        <f>IF('Załącznik Nr 1-dochody'!E206&gt;0,'Załącznik Nr 1-dochody'!E206,"")</f>
        <v>722111</v>
      </c>
      <c r="F123" s="246">
        <f>IF('Załącznik Nr 1-dochody'!F206&gt;0,'Załącznik Nr 1-dochody'!F206,"")</f>
        <v>404000</v>
      </c>
      <c r="G123" s="246">
        <f>IF('Załącznik Nr 1-dochody'!G206&gt;0,'Załącznik Nr 1-dochody'!G206,"")</f>
      </c>
      <c r="H123" s="246"/>
      <c r="I123" s="246">
        <f>IF('Załącznik Nr 1-dochody'!I206&gt;0,'Załącznik Nr 1-dochody'!I206,"")</f>
        <v>404000</v>
      </c>
      <c r="J123" s="246">
        <f>IF('Załącznik Nr 1-dochody'!J199&gt;0,'Załącznik Nr 1-dochody'!J199,"")</f>
      </c>
      <c r="K123" s="230">
        <f t="shared" si="8"/>
        <v>0.5594707738837935</v>
      </c>
    </row>
    <row r="124" spans="1:11" s="4" customFormat="1" ht="22.5" customHeight="1">
      <c r="A124" s="260">
        <v>854</v>
      </c>
      <c r="B124" s="248"/>
      <c r="C124" s="249" t="s">
        <v>55</v>
      </c>
      <c r="D124" s="250"/>
      <c r="E124" s="251">
        <f>SUM(E125)</f>
        <v>824052</v>
      </c>
      <c r="F124" s="251">
        <f>SUM(F125)</f>
        <v>212400</v>
      </c>
      <c r="G124" s="251">
        <f>SUM(G125)</f>
        <v>0</v>
      </c>
      <c r="H124" s="251"/>
      <c r="I124" s="251">
        <f>SUM(I125)</f>
        <v>67862</v>
      </c>
      <c r="J124" s="251">
        <f>SUM(J125)</f>
        <v>144538</v>
      </c>
      <c r="K124" s="230">
        <f t="shared" si="8"/>
        <v>0.2577507244688442</v>
      </c>
    </row>
    <row r="125" spans="1:11" s="4" customFormat="1" ht="23.25" customHeight="1">
      <c r="A125" s="217"/>
      <c r="B125" s="239">
        <v>85415</v>
      </c>
      <c r="C125" s="48" t="s">
        <v>57</v>
      </c>
      <c r="D125" s="254"/>
      <c r="E125" s="255">
        <f>SUM(E126:E128)</f>
        <v>824052</v>
      </c>
      <c r="F125" s="255">
        <f>SUM(F126:F128)</f>
        <v>212400</v>
      </c>
      <c r="G125" s="255">
        <f>SUM(G126:G128)</f>
        <v>0</v>
      </c>
      <c r="H125" s="255"/>
      <c r="I125" s="255">
        <f>SUM(I126:I128)</f>
        <v>67862</v>
      </c>
      <c r="J125" s="255">
        <f>SUM(J126:J128)</f>
        <v>144538</v>
      </c>
      <c r="K125" s="230">
        <f t="shared" si="8"/>
        <v>0.2577507244688442</v>
      </c>
    </row>
    <row r="126" spans="1:11" s="4" customFormat="1" ht="76.5" customHeight="1">
      <c r="A126" s="217"/>
      <c r="B126" s="19"/>
      <c r="C126" s="10" t="s">
        <v>243</v>
      </c>
      <c r="D126" s="36" t="s">
        <v>236</v>
      </c>
      <c r="E126" s="246">
        <f>IF('Załącznik Nr 1-dochody'!E218&gt;0,'Załącznik Nr 1-dochody'!E218,"")</f>
        <v>228738</v>
      </c>
      <c r="F126" s="246">
        <f>IF('Załącznik Nr 1-dochody'!F218&gt;0,'Załącznik Nr 1-dochody'!F218,"")</f>
        <v>144538</v>
      </c>
      <c r="G126" s="246">
        <f>IF('Załącznik Nr 1-dochody'!G218&gt;0,'Załącznik Nr 1-dochody'!G218,"")</f>
      </c>
      <c r="H126" s="246"/>
      <c r="I126" s="246">
        <f>IF('Załącznik Nr 1-dochody'!I218&gt;0,'Załącznik Nr 1-dochody'!I218,"")</f>
      </c>
      <c r="J126" s="246">
        <f>IF('Załącznik Nr 1-dochody'!J218&gt;0,'Załącznik Nr 1-dochody'!J218,"")</f>
        <v>144538</v>
      </c>
      <c r="K126" s="230">
        <f t="shared" si="8"/>
        <v>0.6318932577883867</v>
      </c>
    </row>
    <row r="127" spans="1:11" s="4" customFormat="1" ht="77.25" customHeight="1">
      <c r="A127" s="217"/>
      <c r="B127" s="19"/>
      <c r="C127" s="10" t="s">
        <v>243</v>
      </c>
      <c r="D127" s="36" t="s">
        <v>235</v>
      </c>
      <c r="E127" s="246">
        <f>IF('Załącznik Nr 1-dochody'!E219&gt;0,'Załącznik Nr 1-dochody'!E219,"")</f>
        <v>98031</v>
      </c>
      <c r="F127" s="246">
        <f>IF('Załącznik Nr 1-dochody'!F219&gt;0,'Załącznik Nr 1-dochody'!F219,"")</f>
        <v>67862</v>
      </c>
      <c r="G127" s="246">
        <f>IF('Załącznik Nr 1-dochody'!G219&gt;0,'Załącznik Nr 1-dochody'!G219,"")</f>
      </c>
      <c r="H127" s="246"/>
      <c r="I127" s="246">
        <f>IF('Załącznik Nr 1-dochody'!I219&gt;0,'Załącznik Nr 1-dochody'!I219,"")</f>
        <v>67862</v>
      </c>
      <c r="J127" s="246">
        <f>IF('Załącznik Nr 1-dochody'!J219&gt;0,'Załącznik Nr 1-dochody'!J219,"")</f>
      </c>
      <c r="K127" s="230">
        <f t="shared" si="8"/>
        <v>0.692250410584407</v>
      </c>
    </row>
    <row r="128" spans="1:11" s="4" customFormat="1" ht="42" customHeight="1">
      <c r="A128" s="217"/>
      <c r="B128" s="19"/>
      <c r="C128" s="11" t="s">
        <v>90</v>
      </c>
      <c r="D128" s="36" t="s">
        <v>137</v>
      </c>
      <c r="E128" s="246">
        <f>IF('Załącznik Nr 1-dochody'!E221&gt;0,'Załącznik Nr 1-dochody'!E221,"")</f>
        <v>497283</v>
      </c>
      <c r="F128" s="246">
        <f>IF('Załącznik Nr 1-dochody'!F221&gt;0,'Załącznik Nr 1-dochody'!F221,"")</f>
      </c>
      <c r="G128" s="246">
        <f>IF('Załącznik Nr 1-dochody'!G221&gt;0,'Załącznik Nr 1-dochody'!G221,"")</f>
      </c>
      <c r="H128" s="246"/>
      <c r="I128" s="246">
        <f>IF('Załącznik Nr 1-dochody'!I221&gt;0,'Załącznik Nr 1-dochody'!I221,"")</f>
      </c>
      <c r="J128" s="246">
        <f>IF('Załącznik Nr 1-dochody'!J221&gt;0,'Załącznik Nr 1-dochody'!J221,"")</f>
      </c>
      <c r="K128" s="230"/>
    </row>
    <row r="129" spans="1:11" s="7" customFormat="1" ht="33" customHeight="1">
      <c r="A129" s="218">
        <v>900</v>
      </c>
      <c r="B129" s="130"/>
      <c r="C129" s="131" t="s">
        <v>58</v>
      </c>
      <c r="D129" s="129"/>
      <c r="E129" s="132">
        <f>SUM(E130+E133+E135+E137+E139)</f>
        <v>17090728</v>
      </c>
      <c r="F129" s="132">
        <f>SUM(F130+F133+F135+F137+F139)</f>
        <v>435993</v>
      </c>
      <c r="G129" s="132">
        <f>SUM(G130+G133+G135+G137+G139)</f>
        <v>435993</v>
      </c>
      <c r="H129" s="132"/>
      <c r="I129" s="132">
        <f>SUM(I130+I133+I135+I137+I139)</f>
        <v>0</v>
      </c>
      <c r="J129" s="132">
        <f>SUM(J130+J133+J135+J137+J139)</f>
        <v>0</v>
      </c>
      <c r="K129" s="230">
        <f t="shared" si="8"/>
        <v>0.025510499026138618</v>
      </c>
    </row>
    <row r="130" spans="1:11" s="5" customFormat="1" ht="32.25" customHeight="1">
      <c r="A130" s="216"/>
      <c r="B130" s="147">
        <v>90001</v>
      </c>
      <c r="C130" s="134" t="s">
        <v>59</v>
      </c>
      <c r="D130" s="133"/>
      <c r="E130" s="43">
        <f>SUM(E131:E132)</f>
        <v>16660000</v>
      </c>
      <c r="F130" s="43">
        <f>SUM(F131:F132)</f>
        <v>0</v>
      </c>
      <c r="G130" s="43">
        <f>SUM(G131:G132)</f>
        <v>0</v>
      </c>
      <c r="H130" s="43"/>
      <c r="I130" s="43">
        <f>SUM(I131:I132)</f>
        <v>0</v>
      </c>
      <c r="J130" s="43">
        <f>SUM(J131:J132)</f>
        <v>0</v>
      </c>
      <c r="K130" s="230">
        <f t="shared" si="8"/>
        <v>0</v>
      </c>
    </row>
    <row r="131" spans="1:11" s="4" customFormat="1" ht="41.25" customHeight="1">
      <c r="A131" s="217"/>
      <c r="B131" s="19"/>
      <c r="C131" s="11" t="s">
        <v>240</v>
      </c>
      <c r="D131" s="36" t="s">
        <v>259</v>
      </c>
      <c r="E131" s="246">
        <f>IF('Załącznik Nr 1-dochody'!E224&gt;0,'Załącznik Nr 1-dochody'!E224,"")</f>
        <v>4800000</v>
      </c>
      <c r="F131" s="246">
        <f>IF('Załącznik Nr 1-dochody'!F224&gt;0,'Załącznik Nr 1-dochody'!F224,"")</f>
      </c>
      <c r="G131" s="246">
        <f>IF('Załącznik Nr 1-dochody'!G224&gt;0,'Załącznik Nr 1-dochody'!G224,"")</f>
      </c>
      <c r="H131" s="246"/>
      <c r="I131" s="246">
        <f>IF('Załącznik Nr 1-dochody'!I224&gt;0,'Załącznik Nr 1-dochody'!I224,"")</f>
      </c>
      <c r="J131" s="246">
        <f>IF('Załącznik Nr 1-dochody'!J224&gt;0,'Załącznik Nr 1-dochody'!J224,"")</f>
      </c>
      <c r="K131" s="230" t="e">
        <f t="shared" si="8"/>
        <v>#VALUE!</v>
      </c>
    </row>
    <row r="132" spans="1:11" s="4" customFormat="1" ht="43.5" customHeight="1">
      <c r="A132" s="217"/>
      <c r="B132" s="19"/>
      <c r="C132" s="11" t="s">
        <v>240</v>
      </c>
      <c r="D132" s="36" t="s">
        <v>187</v>
      </c>
      <c r="E132" s="246">
        <f>IF('Załącznik Nr 1-dochody'!E225&gt;0,'Załącznik Nr 1-dochody'!E225,"")</f>
        <v>11860000</v>
      </c>
      <c r="F132" s="246">
        <f>IF('Załącznik Nr 1-dochody'!F225&gt;0,'Załącznik Nr 1-dochody'!F225,"")</f>
      </c>
      <c r="G132" s="246"/>
      <c r="H132" s="246"/>
      <c r="I132" s="246"/>
      <c r="J132" s="246">
        <f>IF('Załącznik Nr 1-dochody'!J225&gt;0,'Załącznik Nr 1-dochody'!J225,"")</f>
      </c>
      <c r="K132" s="230" t="e">
        <f t="shared" si="8"/>
        <v>#VALUE!</v>
      </c>
    </row>
    <row r="133" spans="1:11" s="5" customFormat="1" ht="21" customHeight="1">
      <c r="A133" s="216"/>
      <c r="B133" s="147">
        <v>90002</v>
      </c>
      <c r="C133" s="134" t="s">
        <v>60</v>
      </c>
      <c r="D133" s="133"/>
      <c r="E133" s="43">
        <f>SUM(E134)</f>
        <v>344910</v>
      </c>
      <c r="F133" s="43">
        <f>SUM(F134)</f>
        <v>351463</v>
      </c>
      <c r="G133" s="43">
        <f>SUM(G134)</f>
        <v>351463</v>
      </c>
      <c r="H133" s="43"/>
      <c r="I133" s="43">
        <f>SUM(I134)</f>
        <v>0</v>
      </c>
      <c r="J133" s="43">
        <f>SUM(J134)</f>
        <v>0</v>
      </c>
      <c r="K133" s="230">
        <f t="shared" si="8"/>
        <v>1.018999159200951</v>
      </c>
    </row>
    <row r="134" spans="1:11" s="4" customFormat="1" ht="12.75">
      <c r="A134" s="217"/>
      <c r="B134" s="19"/>
      <c r="C134" s="11" t="s">
        <v>48</v>
      </c>
      <c r="D134" s="36" t="s">
        <v>138</v>
      </c>
      <c r="E134" s="246">
        <f>IF('Załącznik Nr 1-dochody'!E227&gt;0,'Załącznik Nr 1-dochody'!E227,"")</f>
        <v>344910</v>
      </c>
      <c r="F134" s="246">
        <f>IF('Załącznik Nr 1-dochody'!F227&gt;0,'Załącznik Nr 1-dochody'!F227,"")</f>
        <v>351463</v>
      </c>
      <c r="G134" s="246">
        <f>IF('Załącznik Nr 1-dochody'!G227&gt;0,'Załącznik Nr 1-dochody'!G227,"")</f>
        <v>351463</v>
      </c>
      <c r="H134" s="246"/>
      <c r="I134" s="246">
        <f>IF('Załącznik Nr 1-dochody'!I227&gt;0,'Załącznik Nr 1-dochody'!I227,"")</f>
      </c>
      <c r="J134" s="246">
        <f>IF('Załącznik Nr 1-dochody'!J227&gt;0,'Załącznik Nr 1-dochody'!J227,"")</f>
      </c>
      <c r="K134" s="230">
        <f t="shared" si="8"/>
        <v>1.018999159200951</v>
      </c>
    </row>
    <row r="135" spans="1:11" s="4" customFormat="1" ht="12.75">
      <c r="A135" s="217"/>
      <c r="B135" s="41">
        <v>90003</v>
      </c>
      <c r="C135" s="18" t="s">
        <v>226</v>
      </c>
      <c r="D135" s="42"/>
      <c r="E135" s="238">
        <f>SUM(E136)</f>
        <v>2000</v>
      </c>
      <c r="F135" s="238">
        <f>SUM(F136)</f>
        <v>0</v>
      </c>
      <c r="G135" s="238">
        <f>SUM(G136)</f>
        <v>0</v>
      </c>
      <c r="H135" s="238"/>
      <c r="I135" s="238">
        <f>SUM(I136)</f>
        <v>0</v>
      </c>
      <c r="J135" s="238">
        <f>SUM(J136)</f>
        <v>0</v>
      </c>
      <c r="K135" s="230">
        <f t="shared" si="8"/>
        <v>0</v>
      </c>
    </row>
    <row r="136" spans="1:11" s="4" customFormat="1" ht="42" customHeight="1">
      <c r="A136" s="217"/>
      <c r="B136" s="19"/>
      <c r="C136" s="11" t="s">
        <v>225</v>
      </c>
      <c r="D136" s="36" t="s">
        <v>115</v>
      </c>
      <c r="E136" s="246">
        <f>IF('Załącznik Nr 1-dochody'!E229&gt;0,'Załącznik Nr 1-dochody'!E229,"")</f>
        <v>2000</v>
      </c>
      <c r="F136" s="246">
        <f>IF('Załącznik Nr 1-dochody'!F229&gt;0,'Załącznik Nr 1-dochody'!F229,"")</f>
      </c>
      <c r="G136" s="246">
        <f>IF('Załącznik Nr 1-dochody'!G229&gt;0,'Załącznik Nr 1-dochody'!G229,"")</f>
      </c>
      <c r="H136" s="246"/>
      <c r="I136" s="246">
        <f>IF('Załącznik Nr 1-dochody'!I229&gt;0,'Załącznik Nr 1-dochody'!I229,"")</f>
      </c>
      <c r="J136" s="246">
        <f>IF('Załącznik Nr 1-dochody'!J229&gt;0,'Załącznik Nr 1-dochody'!J229,"")</f>
      </c>
      <c r="K136" s="230"/>
    </row>
    <row r="137" spans="1:11" s="4" customFormat="1" ht="39" customHeight="1">
      <c r="A137" s="217"/>
      <c r="B137" s="239">
        <v>90020</v>
      </c>
      <c r="C137" s="48" t="s">
        <v>174</v>
      </c>
      <c r="D137" s="254"/>
      <c r="E137" s="43">
        <f>SUM(E138)</f>
        <v>4500</v>
      </c>
      <c r="F137" s="43">
        <f>SUM(F138)</f>
        <v>4500</v>
      </c>
      <c r="G137" s="43">
        <f>SUM(G138)</f>
        <v>4500</v>
      </c>
      <c r="H137" s="43"/>
      <c r="I137" s="43">
        <f>SUM(I138)</f>
        <v>0</v>
      </c>
      <c r="J137" s="43">
        <f>SUM(J138)</f>
        <v>0</v>
      </c>
      <c r="K137" s="230">
        <f t="shared" si="8"/>
        <v>1</v>
      </c>
    </row>
    <row r="138" spans="1:11" s="4" customFormat="1" ht="15.75" customHeight="1">
      <c r="A138" s="217"/>
      <c r="B138" s="19"/>
      <c r="C138" s="10" t="s">
        <v>176</v>
      </c>
      <c r="D138" s="36" t="s">
        <v>175</v>
      </c>
      <c r="E138" s="246">
        <f>IF('Załącznik Nr 1-dochody'!E231&gt;0,'Załącznik Nr 1-dochody'!E231,"")</f>
        <v>4500</v>
      </c>
      <c r="F138" s="246">
        <f>IF('Załącznik Nr 1-dochody'!F231&gt;0,'Załącznik Nr 1-dochody'!F231,"")</f>
        <v>4500</v>
      </c>
      <c r="G138" s="246">
        <f>IF('Załącznik Nr 1-dochody'!G231&gt;0,'Załącznik Nr 1-dochody'!G231,"")</f>
        <v>4500</v>
      </c>
      <c r="H138" s="246"/>
      <c r="I138" s="246"/>
      <c r="J138" s="246"/>
      <c r="K138" s="230">
        <f t="shared" si="8"/>
        <v>1</v>
      </c>
    </row>
    <row r="139" spans="1:11" s="5" customFormat="1" ht="20.25" customHeight="1">
      <c r="A139" s="216"/>
      <c r="B139" s="147">
        <v>90095</v>
      </c>
      <c r="C139" s="134" t="s">
        <v>5</v>
      </c>
      <c r="D139" s="133"/>
      <c r="E139" s="43">
        <f>SUM(E140:E141)</f>
        <v>79318</v>
      </c>
      <c r="F139" s="43">
        <f>SUM(F140:F141)</f>
        <v>80030</v>
      </c>
      <c r="G139" s="43">
        <f>SUM(G140:G141)</f>
        <v>80030</v>
      </c>
      <c r="H139" s="43"/>
      <c r="I139" s="43">
        <f>SUM(I140:I141)</f>
        <v>0</v>
      </c>
      <c r="J139" s="43">
        <f>SUM(J140:J141)</f>
        <v>0</v>
      </c>
      <c r="K139" s="230">
        <f t="shared" si="8"/>
        <v>1.0089765248745557</v>
      </c>
    </row>
    <row r="140" spans="1:11" s="4" customFormat="1" ht="25.5" customHeight="1">
      <c r="A140" s="217"/>
      <c r="B140" s="19"/>
      <c r="C140" s="11" t="s">
        <v>61</v>
      </c>
      <c r="D140" s="36" t="s">
        <v>142</v>
      </c>
      <c r="E140" s="246">
        <f>IF('Załącznik Nr 1-dochody'!E233&gt;0,'Załącznik Nr 1-dochody'!E233,"")</f>
        <v>41818</v>
      </c>
      <c r="F140" s="246">
        <f>IF('Załącznik Nr 1-dochody'!F233&gt;0,'Załącznik Nr 1-dochody'!F233,"")</f>
        <v>41818</v>
      </c>
      <c r="G140" s="246">
        <f>IF('Załącznik Nr 1-dochody'!G233&gt;0,'Załącznik Nr 1-dochody'!G233,"")</f>
        <v>41818</v>
      </c>
      <c r="H140" s="246"/>
      <c r="I140" s="246">
        <f>IF('Załącznik Nr 1-dochody'!I233&gt;0,'Załącznik Nr 1-dochody'!I233,"")</f>
      </c>
      <c r="J140" s="246">
        <f>IF('Załącznik Nr 1-dochody'!J233&gt;0,'Załącznik Nr 1-dochody'!J233,"")</f>
      </c>
      <c r="K140" s="230">
        <f t="shared" si="8"/>
        <v>1</v>
      </c>
    </row>
    <row r="141" spans="1:11" s="4" customFormat="1" ht="75.75" customHeight="1">
      <c r="A141" s="217"/>
      <c r="B141" s="19"/>
      <c r="C141" s="11" t="s">
        <v>98</v>
      </c>
      <c r="D141" s="36" t="s">
        <v>110</v>
      </c>
      <c r="E141" s="246">
        <f>IF('Załącznik Nr 1-dochody'!E234&gt;0,'Załącznik Nr 1-dochody'!E234,"")</f>
        <v>37500</v>
      </c>
      <c r="F141" s="246">
        <f>IF('Załącznik Nr 1-dochody'!F234&gt;0,'Załącznik Nr 1-dochody'!F234,"")</f>
        <v>38212</v>
      </c>
      <c r="G141" s="246">
        <f>IF('Załącznik Nr 1-dochody'!G234&gt;0,'Załącznik Nr 1-dochody'!G234,"")</f>
        <v>38212</v>
      </c>
      <c r="H141" s="246"/>
      <c r="I141" s="246">
        <f>IF('Załącznik Nr 1-dochody'!I234&gt;0,'Załącznik Nr 1-dochody'!I234,"")</f>
      </c>
      <c r="J141" s="246">
        <f>IF('Załącznik Nr 1-dochody'!J234&gt;0,'Załącznik Nr 1-dochody'!J234,"")</f>
      </c>
      <c r="K141" s="230">
        <f aca="true" t="shared" si="15" ref="K141:K151">F141/E141</f>
        <v>1.0189866666666667</v>
      </c>
    </row>
    <row r="142" spans="1:11" s="4" customFormat="1" ht="36" customHeight="1">
      <c r="A142" s="260">
        <v>921</v>
      </c>
      <c r="B142" s="248"/>
      <c r="C142" s="249" t="s">
        <v>267</v>
      </c>
      <c r="D142" s="250"/>
      <c r="E142" s="251">
        <f aca="true" t="shared" si="16" ref="E142:J142">SUM(E143)</f>
        <v>4707325</v>
      </c>
      <c r="F142" s="251">
        <f t="shared" si="16"/>
        <v>736211</v>
      </c>
      <c r="G142" s="251">
        <f t="shared" si="16"/>
        <v>0</v>
      </c>
      <c r="H142" s="251">
        <f t="shared" si="16"/>
        <v>0</v>
      </c>
      <c r="I142" s="251">
        <f t="shared" si="16"/>
        <v>0</v>
      </c>
      <c r="J142" s="251">
        <f t="shared" si="16"/>
        <v>736211</v>
      </c>
      <c r="K142" s="230">
        <f t="shared" si="15"/>
        <v>0.1563968920777724</v>
      </c>
    </row>
    <row r="143" spans="1:11" s="4" customFormat="1" ht="20.25" customHeight="1">
      <c r="A143" s="261"/>
      <c r="B143" s="239">
        <v>92195</v>
      </c>
      <c r="C143" s="48" t="s">
        <v>268</v>
      </c>
      <c r="D143" s="254"/>
      <c r="E143" s="255">
        <f aca="true" t="shared" si="17" ref="E143:J143">SUM(E144:E146)</f>
        <v>4707325</v>
      </c>
      <c r="F143" s="255">
        <f t="shared" si="17"/>
        <v>736211</v>
      </c>
      <c r="G143" s="255">
        <f t="shared" si="17"/>
        <v>0</v>
      </c>
      <c r="H143" s="255">
        <f t="shared" si="17"/>
        <v>0</v>
      </c>
      <c r="I143" s="255">
        <f t="shared" si="17"/>
        <v>0</v>
      </c>
      <c r="J143" s="255">
        <f t="shared" si="17"/>
        <v>736211</v>
      </c>
      <c r="K143" s="230">
        <f t="shared" si="15"/>
        <v>0.1563968920777724</v>
      </c>
    </row>
    <row r="144" spans="1:11" s="4" customFormat="1" ht="39" customHeight="1">
      <c r="A144" s="217"/>
      <c r="B144" s="19"/>
      <c r="C144" s="11" t="s">
        <v>241</v>
      </c>
      <c r="D144" s="36" t="s">
        <v>231</v>
      </c>
      <c r="E144" s="246">
        <f>IF('Załącznik Nr 1-dochody'!E249&gt;0,'Załącznik Nr 1-dochody'!E249,"")</f>
        <v>3527408</v>
      </c>
      <c r="F144" s="246">
        <f>IF('Załącznik Nr 1-dochody'!F249&gt;0,'Załącznik Nr 1-dochody'!F249,"")</f>
        <v>736211</v>
      </c>
      <c r="G144" s="246">
        <f>IF('Załącznik Nr 1-dochody'!G249&gt;0,'Załącznik Nr 1-dochody'!G249,"")</f>
      </c>
      <c r="H144" s="246">
        <f>IF('Załącznik Nr 1-dochody'!H249&gt;0,'Załącznik Nr 1-dochody'!H249,"")</f>
      </c>
      <c r="I144" s="246">
        <f>IF('Załącznik Nr 1-dochody'!I249&gt;0,'Załącznik Nr 1-dochody'!I249,"")</f>
      </c>
      <c r="J144" s="246">
        <f>IF('Załącznik Nr 1-dochody'!J249&gt;0,'Załącznik Nr 1-dochody'!J249,"")</f>
        <v>736211</v>
      </c>
      <c r="K144" s="230">
        <f t="shared" si="15"/>
        <v>0.20871160920426557</v>
      </c>
    </row>
    <row r="145" spans="1:11" s="4" customFormat="1" ht="40.5" customHeight="1">
      <c r="A145" s="217"/>
      <c r="B145" s="19"/>
      <c r="C145" s="11" t="s">
        <v>241</v>
      </c>
      <c r="D145" s="36" t="s">
        <v>215</v>
      </c>
      <c r="E145" s="246">
        <f>IF('Załącznik Nr 1-dochody'!E250&gt;0,'Załącznik Nr 1-dochody'!E250,"")</f>
        <v>594000</v>
      </c>
      <c r="F145" s="246">
        <f>IF('Załącznik Nr 1-dochody'!F250&gt;0,'Załącznik Nr 1-dochody'!F250,"")</f>
      </c>
      <c r="G145" s="246">
        <f>IF('Załącznik Nr 1-dochody'!G250&gt;0,'Załącznik Nr 1-dochody'!G250,"")</f>
      </c>
      <c r="H145" s="246">
        <f>IF('Załącznik Nr 1-dochody'!H250&gt;0,'Załącznik Nr 1-dochody'!H250,"")</f>
      </c>
      <c r="I145" s="246">
        <f>IF('Załącznik Nr 1-dochody'!I250&gt;0,'Załącznik Nr 1-dochody'!I250,"")</f>
      </c>
      <c r="J145" s="246">
        <f>IF('Załącznik Nr 1-dochody'!J250&gt;0,'Załącznik Nr 1-dochody'!J250,"")</f>
      </c>
      <c r="K145" s="230"/>
    </row>
    <row r="146" spans="1:11" s="4" customFormat="1" ht="40.5" customHeight="1">
      <c r="A146" s="217"/>
      <c r="B146" s="19"/>
      <c r="C146" s="11" t="s">
        <v>262</v>
      </c>
      <c r="D146" s="36" t="s">
        <v>214</v>
      </c>
      <c r="E146" s="246">
        <f>IF('Załącznik Nr 1-dochody'!E251&gt;0,'Załącznik Nr 1-dochody'!E251,"")</f>
        <v>585917</v>
      </c>
      <c r="F146" s="246">
        <f>IF('Załącznik Nr 1-dochody'!F251&gt;0,'Załącznik Nr 1-dochody'!F251,"")</f>
      </c>
      <c r="G146" s="246">
        <f>IF('Załącznik Nr 1-dochody'!G251&gt;0,'Załącznik Nr 1-dochody'!G251,"")</f>
      </c>
      <c r="H146" s="246">
        <f>IF('Załącznik Nr 1-dochody'!H251&gt;0,'Załącznik Nr 1-dochody'!H251,"")</f>
      </c>
      <c r="I146" s="246">
        <f>IF('Załącznik Nr 1-dochody'!I251&gt;0,'Załącznik Nr 1-dochody'!I251,"")</f>
      </c>
      <c r="J146" s="246">
        <f>IF('Załącznik Nr 1-dochody'!J251&gt;0,'Załącznik Nr 1-dochody'!J251,"")</f>
      </c>
      <c r="K146" s="230"/>
    </row>
    <row r="147" spans="1:11" s="4" customFormat="1" ht="30" customHeight="1">
      <c r="A147" s="224">
        <v>926</v>
      </c>
      <c r="B147" s="193"/>
      <c r="C147" s="202" t="s">
        <v>188</v>
      </c>
      <c r="D147" s="235"/>
      <c r="E147" s="132">
        <f>SUM(E148)</f>
        <v>1500000</v>
      </c>
      <c r="F147" s="132">
        <f>SUM(F148)</f>
        <v>2476000</v>
      </c>
      <c r="G147" s="132">
        <f>SUM(G148)</f>
        <v>476000</v>
      </c>
      <c r="H147" s="132"/>
      <c r="I147" s="132">
        <f>SUM(I148)</f>
        <v>2000000</v>
      </c>
      <c r="J147" s="132">
        <f>SUM(J148)</f>
        <v>0</v>
      </c>
      <c r="K147" s="230">
        <f t="shared" si="15"/>
        <v>1.6506666666666667</v>
      </c>
    </row>
    <row r="148" spans="1:11" s="4" customFormat="1" ht="30.75" customHeight="1">
      <c r="A148" s="217"/>
      <c r="B148" s="239">
        <v>92695</v>
      </c>
      <c r="C148" s="48" t="s">
        <v>5</v>
      </c>
      <c r="D148" s="254"/>
      <c r="E148" s="43">
        <f aca="true" t="shared" si="18" ref="E148:J148">SUM(E149:E150)</f>
        <v>1500000</v>
      </c>
      <c r="F148" s="43">
        <f t="shared" si="18"/>
        <v>2476000</v>
      </c>
      <c r="G148" s="43">
        <f t="shared" si="18"/>
        <v>476000</v>
      </c>
      <c r="H148" s="43">
        <f t="shared" si="18"/>
        <v>0</v>
      </c>
      <c r="I148" s="43">
        <f t="shared" si="18"/>
        <v>2000000</v>
      </c>
      <c r="J148" s="43">
        <f t="shared" si="18"/>
        <v>0</v>
      </c>
      <c r="K148" s="230">
        <f t="shared" si="15"/>
        <v>1.6506666666666667</v>
      </c>
    </row>
    <row r="149" spans="1:11" s="4" customFormat="1" ht="52.5" customHeight="1">
      <c r="A149" s="217"/>
      <c r="B149" s="19"/>
      <c r="C149" s="10" t="s">
        <v>263</v>
      </c>
      <c r="D149" s="182" t="s">
        <v>264</v>
      </c>
      <c r="E149" s="246">
        <f>IF('Załącznik Nr 1-dochody'!E254&gt;0,'Załącznik Nr 1-dochody'!E254,"")</f>
        <v>1500000</v>
      </c>
      <c r="F149" s="246">
        <f>IF('Załącznik Nr 1-dochody'!F254&gt;0,'Załącznik Nr 1-dochody'!F254,"")</f>
        <v>2000000</v>
      </c>
      <c r="G149" s="246">
        <f>IF('Załącznik Nr 1-dochody'!G254&gt;0,'Załącznik Nr 1-dochody'!G254,"")</f>
      </c>
      <c r="H149" s="246">
        <f>IF('Załącznik Nr 1-dochody'!H254&gt;0,'Załącznik Nr 1-dochody'!H254,"")</f>
      </c>
      <c r="I149" s="246">
        <f>IF('Załącznik Nr 1-dochody'!I254&gt;0,'Załącznik Nr 1-dochody'!I254,"")</f>
        <v>2000000</v>
      </c>
      <c r="J149" s="246">
        <f>IF('Załącznik Nr 1-dochody'!J254&gt;0,'Załącznik Nr 1-dochody'!J254,"")</f>
      </c>
      <c r="K149" s="230">
        <f t="shared" si="15"/>
        <v>1.3333333333333333</v>
      </c>
    </row>
    <row r="150" spans="1:11" s="4" customFormat="1" ht="52.5" customHeight="1">
      <c r="A150" s="217"/>
      <c r="B150" s="19"/>
      <c r="C150" s="11" t="s">
        <v>189</v>
      </c>
      <c r="D150" s="36" t="s">
        <v>106</v>
      </c>
      <c r="E150" s="246">
        <f>IF('Załącznik Nr 1-dochody'!E255&gt;0,'Załącznik Nr 1-dochody'!E255,"")</f>
      </c>
      <c r="F150" s="246">
        <f>IF('Załącznik Nr 1-dochody'!F255&gt;0,'Załącznik Nr 1-dochody'!F255,"")</f>
        <v>476000</v>
      </c>
      <c r="G150" s="246">
        <f>IF('Załącznik Nr 1-dochody'!G255&gt;0,'Załącznik Nr 1-dochody'!G255,"")</f>
        <v>476000</v>
      </c>
      <c r="H150" s="246">
        <f>IF('Załącznik Nr 1-dochody'!H255&gt;0,'Załącznik Nr 1-dochody'!H255,"")</f>
      </c>
      <c r="I150" s="246">
        <f>IF('Załącznik Nr 1-dochody'!I255&gt;0,'Załącznik Nr 1-dochody'!I255,"")</f>
      </c>
      <c r="J150" s="246">
        <f>IF('Załącznik Nr 1-dochody'!J255&gt;0,'Załącznik Nr 1-dochody'!J255,"")</f>
      </c>
      <c r="K150" s="230"/>
    </row>
    <row r="151" spans="1:11" s="9" customFormat="1" ht="38.25" customHeight="1" thickBot="1">
      <c r="A151" s="225"/>
      <c r="B151" s="226"/>
      <c r="C151" s="227" t="s">
        <v>66</v>
      </c>
      <c r="D151" s="228"/>
      <c r="E151" s="229">
        <f aca="true" t="shared" si="19" ref="E151:J151">SUM(E147+E142+E129+E124+E104+E101+E82+E75+E46+E43+E40+E31+E28+E19+E12)</f>
        <v>134273366</v>
      </c>
      <c r="F151" s="229">
        <f t="shared" si="19"/>
        <v>113747295</v>
      </c>
      <c r="G151" s="229">
        <f t="shared" si="19"/>
        <v>56365079</v>
      </c>
      <c r="H151" s="229">
        <f t="shared" si="19"/>
        <v>32808381</v>
      </c>
      <c r="I151" s="229">
        <f t="shared" si="19"/>
        <v>23690244</v>
      </c>
      <c r="J151" s="229">
        <f t="shared" si="19"/>
        <v>883591</v>
      </c>
      <c r="K151" s="230">
        <f t="shared" si="15"/>
        <v>0.8471322227819924</v>
      </c>
    </row>
    <row r="152" spans="1:11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="4" customFormat="1" ht="12.75">
      <c r="F153" s="31"/>
    </row>
    <row r="155" ht="12.75">
      <c r="F155" s="30"/>
    </row>
  </sheetData>
  <printOptions/>
  <pageMargins left="0.7874015748031497" right="0.7874015748031497" top="0.3937007874015748" bottom="0.984251968503937" header="0.5118110236220472" footer="0.1968503937007874"/>
  <pageSetup horizontalDpi="240" verticalDpi="24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1"/>
  <sheetViews>
    <sheetView zoomScale="75" zoomScaleNormal="75" workbookViewId="0" topLeftCell="A1">
      <selection activeCell="E42" sqref="E42"/>
    </sheetView>
  </sheetViews>
  <sheetFormatPr defaultColWidth="9.00390625" defaultRowHeight="12.75"/>
  <cols>
    <col min="1" max="1" width="5.875" style="0" customWidth="1"/>
    <col min="2" max="2" width="7.375" style="0" customWidth="1"/>
    <col min="3" max="3" width="35.875" style="0" customWidth="1"/>
    <col min="4" max="4" width="6.00390625" style="0" customWidth="1"/>
    <col min="5" max="5" width="14.25390625" style="0" customWidth="1"/>
    <col min="6" max="6" width="13.875" style="0" customWidth="1"/>
    <col min="7" max="7" width="15.00390625" style="0" customWidth="1"/>
    <col min="8" max="8" width="14.125" style="0" customWidth="1"/>
    <col min="9" max="9" width="15.00390625" style="0" customWidth="1"/>
    <col min="10" max="10" width="13.25390625" style="0" customWidth="1"/>
    <col min="11" max="11" width="15.25390625" style="0" customWidth="1"/>
  </cols>
  <sheetData>
    <row r="1" spans="1:10" ht="12.75">
      <c r="A1" s="12"/>
      <c r="B1" s="12"/>
      <c r="C1" s="12"/>
      <c r="D1" s="12"/>
      <c r="E1" s="12"/>
      <c r="F1" s="12"/>
      <c r="G1" s="12"/>
      <c r="H1" s="20" t="s">
        <v>248</v>
      </c>
      <c r="I1" s="2"/>
      <c r="J1" s="12"/>
    </row>
    <row r="2" spans="1:10" ht="12.75">
      <c r="A2" s="12"/>
      <c r="B2" s="12"/>
      <c r="C2" s="12"/>
      <c r="D2" s="12"/>
      <c r="E2" s="12"/>
      <c r="F2" s="12"/>
      <c r="G2" s="12"/>
      <c r="H2" s="20" t="s">
        <v>277</v>
      </c>
      <c r="I2" s="2"/>
      <c r="J2" s="12"/>
    </row>
    <row r="3" spans="1:10" ht="12.75">
      <c r="A3" s="12"/>
      <c r="B3" s="12"/>
      <c r="C3" s="12"/>
      <c r="D3" s="12"/>
      <c r="E3" s="12"/>
      <c r="F3" s="12"/>
      <c r="G3" s="12"/>
      <c r="H3" s="20" t="s">
        <v>278</v>
      </c>
      <c r="I3" s="2"/>
      <c r="J3" s="12"/>
    </row>
    <row r="4" spans="1:10" ht="12.75">
      <c r="A4" s="12"/>
      <c r="B4" s="12"/>
      <c r="C4" s="12"/>
      <c r="D4" s="12"/>
      <c r="E4" s="12"/>
      <c r="F4" s="12"/>
      <c r="G4" s="12"/>
      <c r="H4" s="20" t="s">
        <v>279</v>
      </c>
      <c r="I4" s="2"/>
      <c r="J4" s="12"/>
    </row>
    <row r="5" spans="1:11" ht="13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4"/>
    </row>
    <row r="6" spans="1:10" s="2" customFormat="1" ht="20.25">
      <c r="A6" s="13"/>
      <c r="B6" s="14"/>
      <c r="C6" s="15" t="s">
        <v>287</v>
      </c>
      <c r="D6" s="13"/>
      <c r="E6" s="14"/>
      <c r="F6" s="14"/>
      <c r="G6" s="14"/>
      <c r="H6" s="14"/>
      <c r="I6" s="14"/>
      <c r="J6" s="14"/>
    </row>
    <row r="7" spans="1:10" ht="13.5" thickBot="1">
      <c r="A7" s="12"/>
      <c r="B7" s="12"/>
      <c r="C7" s="12"/>
      <c r="D7" s="12"/>
      <c r="E7" s="16"/>
      <c r="F7" s="16"/>
      <c r="G7" s="16"/>
      <c r="H7" s="12"/>
      <c r="I7" s="12"/>
      <c r="J7" s="12"/>
    </row>
    <row r="8" spans="1:11" ht="27" customHeight="1" thickBot="1">
      <c r="A8" s="265" t="s">
        <v>0</v>
      </c>
      <c r="B8" s="266" t="s">
        <v>1</v>
      </c>
      <c r="C8" s="267" t="s">
        <v>2</v>
      </c>
      <c r="D8" s="268" t="s">
        <v>3</v>
      </c>
      <c r="E8" s="332" t="s">
        <v>145</v>
      </c>
      <c r="F8" s="333"/>
      <c r="G8" s="333"/>
      <c r="H8" s="333"/>
      <c r="I8" s="333"/>
      <c r="J8" s="333"/>
      <c r="K8" s="334"/>
    </row>
    <row r="9" spans="1:14" ht="63.75" customHeight="1" thickBot="1">
      <c r="A9" s="307"/>
      <c r="B9" s="308"/>
      <c r="C9" s="309"/>
      <c r="D9" s="308"/>
      <c r="E9" s="310" t="s">
        <v>155</v>
      </c>
      <c r="F9" s="311" t="s">
        <v>156</v>
      </c>
      <c r="G9" s="311" t="s">
        <v>157</v>
      </c>
      <c r="H9" s="311" t="s">
        <v>158</v>
      </c>
      <c r="I9" s="311" t="s">
        <v>159</v>
      </c>
      <c r="J9" s="305" t="s">
        <v>160</v>
      </c>
      <c r="K9" s="321" t="s">
        <v>309</v>
      </c>
      <c r="N9" s="304"/>
    </row>
    <row r="10" spans="1:11" ht="14.25" customHeight="1" thickBot="1">
      <c r="A10" s="316">
        <v>1</v>
      </c>
      <c r="B10" s="317">
        <v>2</v>
      </c>
      <c r="C10" s="318">
        <v>3</v>
      </c>
      <c r="D10" s="317">
        <v>4</v>
      </c>
      <c r="E10" s="318">
        <v>5</v>
      </c>
      <c r="F10" s="318">
        <v>6</v>
      </c>
      <c r="G10" s="318">
        <v>7</v>
      </c>
      <c r="H10" s="318">
        <v>8</v>
      </c>
      <c r="I10" s="318">
        <v>9</v>
      </c>
      <c r="J10" s="317">
        <v>10</v>
      </c>
      <c r="K10" s="319">
        <v>11</v>
      </c>
    </row>
    <row r="11" spans="1:11" ht="27.75" customHeight="1">
      <c r="A11" s="312">
        <v>700</v>
      </c>
      <c r="B11" s="313"/>
      <c r="C11" s="314" t="s">
        <v>12</v>
      </c>
      <c r="D11" s="314"/>
      <c r="E11" s="315">
        <f aca="true" t="shared" si="0" ref="E11:K11">SUM(E12)</f>
        <v>30000</v>
      </c>
      <c r="F11" s="315">
        <f t="shared" si="0"/>
        <v>0</v>
      </c>
      <c r="G11" s="315">
        <f t="shared" si="0"/>
        <v>0</v>
      </c>
      <c r="H11" s="315">
        <f t="shared" si="0"/>
        <v>30000</v>
      </c>
      <c r="I11" s="315">
        <f t="shared" si="0"/>
        <v>0</v>
      </c>
      <c r="J11" s="306">
        <f t="shared" si="0"/>
        <v>0</v>
      </c>
      <c r="K11" s="320">
        <f t="shared" si="0"/>
        <v>0</v>
      </c>
    </row>
    <row r="12" spans="1:11" ht="39.75" customHeight="1">
      <c r="A12" s="220"/>
      <c r="B12" s="147">
        <v>70005</v>
      </c>
      <c r="C12" s="134" t="s">
        <v>13</v>
      </c>
      <c r="D12" s="263"/>
      <c r="E12" s="43">
        <f>IF(SUM(E13:E13)&gt;0,SUM(E13:E13),"")</f>
        <v>30000</v>
      </c>
      <c r="F12" s="51"/>
      <c r="G12" s="51"/>
      <c r="H12" s="43">
        <f>IF(SUM(H13:H13)&gt;0,SUM(H13:H13),"")</f>
        <v>30000</v>
      </c>
      <c r="I12" s="43">
        <f>SUM(I13)</f>
        <v>0</v>
      </c>
      <c r="J12" s="296"/>
      <c r="K12" s="271"/>
    </row>
    <row r="13" spans="1:11" ht="69" customHeight="1">
      <c r="A13" s="212"/>
      <c r="B13" s="262"/>
      <c r="C13" s="10" t="s">
        <v>76</v>
      </c>
      <c r="D13" s="36" t="s">
        <v>113</v>
      </c>
      <c r="E13" s="37">
        <f>IF('Załącznik Nr 1-dochody'!F34&gt;0,'Załącznik Nr 1-dochody'!F34,"")</f>
        <v>30000</v>
      </c>
      <c r="F13" s="37"/>
      <c r="G13" s="37"/>
      <c r="H13" s="37">
        <f>IF('Załącznik Nr 1-dochody'!F34&gt;0,'Załącznik Nr 1-dochody'!F34,"")</f>
        <v>30000</v>
      </c>
      <c r="I13" s="37"/>
      <c r="J13" s="297"/>
      <c r="K13" s="301"/>
    </row>
    <row r="14" spans="1:11" ht="21.75" customHeight="1">
      <c r="A14" s="218">
        <v>710</v>
      </c>
      <c r="B14" s="130"/>
      <c r="C14" s="131" t="s">
        <v>15</v>
      </c>
      <c r="D14" s="129"/>
      <c r="E14" s="132">
        <f aca="true" t="shared" si="1" ref="E14:K14">SUM(E15+E17+E19+E22)</f>
        <v>302500</v>
      </c>
      <c r="F14" s="132">
        <f t="shared" si="1"/>
        <v>0</v>
      </c>
      <c r="G14" s="132">
        <f t="shared" si="1"/>
        <v>0</v>
      </c>
      <c r="H14" s="132">
        <f t="shared" si="1"/>
        <v>297000</v>
      </c>
      <c r="I14" s="132">
        <f t="shared" si="1"/>
        <v>0</v>
      </c>
      <c r="J14" s="295">
        <f t="shared" si="1"/>
        <v>5500</v>
      </c>
      <c r="K14" s="270">
        <f t="shared" si="1"/>
        <v>0</v>
      </c>
    </row>
    <row r="15" spans="1:11" ht="24" customHeight="1">
      <c r="A15" s="220"/>
      <c r="B15" s="147">
        <v>71013</v>
      </c>
      <c r="C15" s="134" t="s">
        <v>16</v>
      </c>
      <c r="D15" s="133"/>
      <c r="E15" s="43">
        <f aca="true" t="shared" si="2" ref="E15:K15">SUM(E16)</f>
        <v>85000</v>
      </c>
      <c r="F15" s="43">
        <f t="shared" si="2"/>
        <v>0</v>
      </c>
      <c r="G15" s="43">
        <f t="shared" si="2"/>
        <v>0</v>
      </c>
      <c r="H15" s="43">
        <f t="shared" si="2"/>
        <v>85000</v>
      </c>
      <c r="I15" s="43">
        <f t="shared" si="2"/>
        <v>0</v>
      </c>
      <c r="J15" s="298">
        <f t="shared" si="2"/>
        <v>0</v>
      </c>
      <c r="K15" s="273">
        <f t="shared" si="2"/>
        <v>0</v>
      </c>
    </row>
    <row r="16" spans="1:11" ht="63.75" customHeight="1">
      <c r="A16" s="217"/>
      <c r="B16" s="19"/>
      <c r="C16" s="10" t="s">
        <v>94</v>
      </c>
      <c r="D16" s="36" t="s">
        <v>113</v>
      </c>
      <c r="E16" s="37">
        <f>IF('Załącznik Nr 1-dochody'!F38&gt;0,'Załącznik Nr 1-dochody'!F38,"")</f>
        <v>85000</v>
      </c>
      <c r="F16" s="37"/>
      <c r="G16" s="37"/>
      <c r="H16" s="37">
        <f>IF('Załącznik Nr 1-dochody'!F38&gt;0,'Załącznik Nr 1-dochody'!F38,"")</f>
        <v>85000</v>
      </c>
      <c r="I16" s="37"/>
      <c r="J16" s="297"/>
      <c r="K16" s="301"/>
    </row>
    <row r="17" spans="1:11" ht="27" customHeight="1">
      <c r="A17" s="220"/>
      <c r="B17" s="147">
        <v>71014</v>
      </c>
      <c r="C17" s="134" t="s">
        <v>17</v>
      </c>
      <c r="D17" s="133"/>
      <c r="E17" s="43">
        <f aca="true" t="shared" si="3" ref="E17:K17">SUM(E18)</f>
        <v>20000</v>
      </c>
      <c r="F17" s="43">
        <f t="shared" si="3"/>
        <v>0</v>
      </c>
      <c r="G17" s="43">
        <f t="shared" si="3"/>
        <v>0</v>
      </c>
      <c r="H17" s="43">
        <f t="shared" si="3"/>
        <v>20000</v>
      </c>
      <c r="I17" s="43">
        <f t="shared" si="3"/>
        <v>0</v>
      </c>
      <c r="J17" s="298">
        <f t="shared" si="3"/>
        <v>0</v>
      </c>
      <c r="K17" s="273">
        <f t="shared" si="3"/>
        <v>0</v>
      </c>
    </row>
    <row r="18" spans="1:11" ht="63.75" customHeight="1">
      <c r="A18" s="217"/>
      <c r="B18" s="19"/>
      <c r="C18" s="10" t="s">
        <v>76</v>
      </c>
      <c r="D18" s="36" t="s">
        <v>113</v>
      </c>
      <c r="E18" s="37">
        <f>IF('Załącznik Nr 1-dochody'!F40&gt;0,'Załącznik Nr 1-dochody'!F40,"")</f>
        <v>20000</v>
      </c>
      <c r="F18" s="37"/>
      <c r="G18" s="37"/>
      <c r="H18" s="37">
        <f>IF('Załącznik Nr 1-dochody'!F40&gt;0,'Załącznik Nr 1-dochody'!F40,"")</f>
        <v>20000</v>
      </c>
      <c r="I18" s="37"/>
      <c r="J18" s="297"/>
      <c r="K18" s="301"/>
    </row>
    <row r="19" spans="1:11" ht="18" customHeight="1">
      <c r="A19" s="220"/>
      <c r="B19" s="147">
        <v>71015</v>
      </c>
      <c r="C19" s="134" t="s">
        <v>18</v>
      </c>
      <c r="D19" s="133"/>
      <c r="E19" s="43">
        <f aca="true" t="shared" si="4" ref="E19:K19">SUM(E20:E21)</f>
        <v>192000</v>
      </c>
      <c r="F19" s="43">
        <f t="shared" si="4"/>
        <v>0</v>
      </c>
      <c r="G19" s="43">
        <f t="shared" si="4"/>
        <v>0</v>
      </c>
      <c r="H19" s="43">
        <f t="shared" si="4"/>
        <v>192000</v>
      </c>
      <c r="I19" s="43">
        <f t="shared" si="4"/>
        <v>0</v>
      </c>
      <c r="J19" s="298">
        <f t="shared" si="4"/>
        <v>0</v>
      </c>
      <c r="K19" s="273">
        <f t="shared" si="4"/>
        <v>0</v>
      </c>
    </row>
    <row r="20" spans="1:11" ht="63.75" customHeight="1">
      <c r="A20" s="220"/>
      <c r="B20" s="158"/>
      <c r="C20" s="10" t="s">
        <v>76</v>
      </c>
      <c r="D20" s="159" t="s">
        <v>113</v>
      </c>
      <c r="E20" s="37">
        <f>IF('Załącznik Nr 1-dochody'!F42&gt;0,'Załącznik Nr 1-dochody'!F42,"")</f>
        <v>188000</v>
      </c>
      <c r="F20" s="37"/>
      <c r="G20" s="37"/>
      <c r="H20" s="37">
        <f>IF('Załącznik Nr 1-dochody'!F42&gt;0,'Załącznik Nr 1-dochody'!F42,"")</f>
        <v>188000</v>
      </c>
      <c r="I20" s="37"/>
      <c r="J20" s="297"/>
      <c r="K20" s="301"/>
    </row>
    <row r="21" spans="1:11" ht="63.75" customHeight="1">
      <c r="A21" s="220"/>
      <c r="B21" s="158"/>
      <c r="C21" s="11" t="s">
        <v>99</v>
      </c>
      <c r="D21" s="36" t="s">
        <v>121</v>
      </c>
      <c r="E21" s="37">
        <f>IF('Załącznik Nr 1-dochody'!F43&gt;0,'Załącznik Nr 1-dochody'!F43,"")</f>
        <v>4000</v>
      </c>
      <c r="F21" s="37">
        <f>IF('Załącznik Nr 1-dochody'!G43&gt;0,'Załącznik Nr 1-dochody'!G43,"")</f>
      </c>
      <c r="G21" s="37">
        <f>IF('Załącznik Nr 1-dochody'!H43&gt;0,'Załącznik Nr 1-dochody'!H43,"")</f>
      </c>
      <c r="H21" s="37">
        <f>IF('Załącznik Nr 1-dochody'!I43&gt;0,'Załącznik Nr 1-dochody'!I43,"")</f>
        <v>4000</v>
      </c>
      <c r="I21" s="37">
        <f>IF('Załącznik Nr 1-dochody'!J43&gt;0,'Załącznik Nr 1-dochody'!J43,"")</f>
      </c>
      <c r="J21" s="297">
        <f>IF('Załącznik Nr 1-dochody'!K43&gt;0,'Załącznik Nr 1-dochody'!K43,"")</f>
      </c>
      <c r="K21" s="301"/>
    </row>
    <row r="22" spans="1:11" ht="33" customHeight="1">
      <c r="A22" s="217"/>
      <c r="B22" s="41">
        <v>71035</v>
      </c>
      <c r="C22" s="18" t="s">
        <v>199</v>
      </c>
      <c r="D22" s="42"/>
      <c r="E22" s="43">
        <f aca="true" t="shared" si="5" ref="E22:K22">SUM(E23)</f>
        <v>5500</v>
      </c>
      <c r="F22" s="43">
        <f t="shared" si="5"/>
        <v>0</v>
      </c>
      <c r="G22" s="43">
        <f t="shared" si="5"/>
        <v>0</v>
      </c>
      <c r="H22" s="43">
        <f t="shared" si="5"/>
        <v>0</v>
      </c>
      <c r="I22" s="43">
        <f t="shared" si="5"/>
        <v>0</v>
      </c>
      <c r="J22" s="298">
        <f t="shared" si="5"/>
        <v>5500</v>
      </c>
      <c r="K22" s="273">
        <f t="shared" si="5"/>
        <v>0</v>
      </c>
    </row>
    <row r="23" spans="1:11" ht="66" customHeight="1">
      <c r="A23" s="217"/>
      <c r="B23" s="19"/>
      <c r="C23" s="10" t="s">
        <v>200</v>
      </c>
      <c r="D23" s="36" t="s">
        <v>192</v>
      </c>
      <c r="E23" s="37">
        <f>IF('Załącznik Nr 1-dochody'!F45&gt;0,'Załącznik Nr 1-dochody'!F45,"")</f>
        <v>5500</v>
      </c>
      <c r="F23" s="37"/>
      <c r="G23" s="37"/>
      <c r="H23" s="37"/>
      <c r="I23" s="37"/>
      <c r="J23" s="297">
        <f>IF('Załącznik Nr 1-dochody'!I45&gt;0,'Załącznik Nr 1-dochody'!I45,"")</f>
        <v>5500</v>
      </c>
      <c r="K23" s="301"/>
    </row>
    <row r="24" spans="1:11" ht="21" customHeight="1">
      <c r="A24" s="218">
        <v>750</v>
      </c>
      <c r="B24" s="130"/>
      <c r="C24" s="131" t="s">
        <v>19</v>
      </c>
      <c r="D24" s="129"/>
      <c r="E24" s="264">
        <f aca="true" t="shared" si="6" ref="E24:K24">SUM(E28+E25)</f>
        <v>693100</v>
      </c>
      <c r="F24" s="264">
        <f t="shared" si="6"/>
        <v>0</v>
      </c>
      <c r="G24" s="264">
        <f t="shared" si="6"/>
        <v>0</v>
      </c>
      <c r="H24" s="264">
        <f t="shared" si="6"/>
        <v>196100</v>
      </c>
      <c r="I24" s="264">
        <f t="shared" si="6"/>
        <v>497000</v>
      </c>
      <c r="J24" s="299">
        <f t="shared" si="6"/>
        <v>0</v>
      </c>
      <c r="K24" s="274">
        <f t="shared" si="6"/>
        <v>0</v>
      </c>
    </row>
    <row r="25" spans="1:11" s="3" customFormat="1" ht="18" customHeight="1">
      <c r="A25" s="216"/>
      <c r="B25" s="147">
        <v>75011</v>
      </c>
      <c r="C25" s="134" t="s">
        <v>20</v>
      </c>
      <c r="D25" s="133"/>
      <c r="E25" s="51">
        <f aca="true" t="shared" si="7" ref="E25:K25">SUM(E26:E27)</f>
        <v>668100</v>
      </c>
      <c r="F25" s="51">
        <f t="shared" si="7"/>
        <v>0</v>
      </c>
      <c r="G25" s="51">
        <f t="shared" si="7"/>
        <v>0</v>
      </c>
      <c r="H25" s="51">
        <f t="shared" si="7"/>
        <v>171100</v>
      </c>
      <c r="I25" s="51">
        <f t="shared" si="7"/>
        <v>497000</v>
      </c>
      <c r="J25" s="296">
        <f t="shared" si="7"/>
        <v>0</v>
      </c>
      <c r="K25" s="271">
        <f t="shared" si="7"/>
        <v>0</v>
      </c>
    </row>
    <row r="26" spans="1:11" ht="63.75" customHeight="1">
      <c r="A26" s="217"/>
      <c r="B26" s="19"/>
      <c r="C26" s="10" t="s">
        <v>82</v>
      </c>
      <c r="D26" s="36" t="s">
        <v>117</v>
      </c>
      <c r="E26" s="37">
        <f>IF('Załącznik Nr 1-dochody'!F48&gt;0,'Załącznik Nr 1-dochody'!F48,"")</f>
        <v>497000</v>
      </c>
      <c r="F26" s="37"/>
      <c r="G26" s="37"/>
      <c r="H26" s="37"/>
      <c r="I26" s="37">
        <f>IF('Załącznik Nr 1-dochody'!F48&gt;0,'Załącznik Nr 1-dochody'!F48,"")</f>
        <v>497000</v>
      </c>
      <c r="J26" s="297"/>
      <c r="K26" s="301"/>
    </row>
    <row r="27" spans="1:11" ht="63.75" customHeight="1">
      <c r="A27" s="217"/>
      <c r="B27" s="19"/>
      <c r="C27" s="10" t="s">
        <v>76</v>
      </c>
      <c r="D27" s="36" t="s">
        <v>113</v>
      </c>
      <c r="E27" s="37">
        <f>IF('Załącznik Nr 1-dochody'!F49&gt;0,'Załącznik Nr 1-dochody'!F49,"")</f>
        <v>171100</v>
      </c>
      <c r="F27" s="37"/>
      <c r="G27" s="37"/>
      <c r="H27" s="37">
        <f>IF('Załącznik Nr 1-dochody'!F49&gt;0,'Załącznik Nr 1-dochody'!F49,"")</f>
        <v>171100</v>
      </c>
      <c r="I27" s="37"/>
      <c r="J27" s="297"/>
      <c r="K27" s="301"/>
    </row>
    <row r="28" spans="1:11" s="3" customFormat="1" ht="18" customHeight="1">
      <c r="A28" s="216"/>
      <c r="B28" s="147">
        <v>75045</v>
      </c>
      <c r="C28" s="134" t="s">
        <v>23</v>
      </c>
      <c r="D28" s="133"/>
      <c r="E28" s="43">
        <f aca="true" t="shared" si="8" ref="E28:K28">SUM(E29)</f>
        <v>25000</v>
      </c>
      <c r="F28" s="43">
        <f t="shared" si="8"/>
        <v>0</v>
      </c>
      <c r="G28" s="43">
        <f t="shared" si="8"/>
        <v>0</v>
      </c>
      <c r="H28" s="43">
        <f t="shared" si="8"/>
        <v>25000</v>
      </c>
      <c r="I28" s="43">
        <f t="shared" si="8"/>
        <v>0</v>
      </c>
      <c r="J28" s="298">
        <f t="shared" si="8"/>
        <v>0</v>
      </c>
      <c r="K28" s="273">
        <f t="shared" si="8"/>
        <v>0</v>
      </c>
    </row>
    <row r="29" spans="1:11" ht="66" customHeight="1">
      <c r="A29" s="217"/>
      <c r="B29" s="19"/>
      <c r="C29" s="10" t="s">
        <v>76</v>
      </c>
      <c r="D29" s="36" t="s">
        <v>113</v>
      </c>
      <c r="E29" s="37">
        <f>IF('Załącznik Nr 1-dochody'!F60&gt;0,'Załącznik Nr 1-dochody'!F60,"")</f>
        <v>25000</v>
      </c>
      <c r="F29" s="37"/>
      <c r="G29" s="37"/>
      <c r="H29" s="37">
        <f>IF('Załącznik Nr 1-dochody'!F60&gt;0,'Załącznik Nr 1-dochody'!F60,"")</f>
        <v>25000</v>
      </c>
      <c r="I29" s="37"/>
      <c r="J29" s="297"/>
      <c r="K29" s="302"/>
    </row>
    <row r="30" spans="1:11" s="1" customFormat="1" ht="57.75" customHeight="1">
      <c r="A30" s="218">
        <v>751</v>
      </c>
      <c r="B30" s="130"/>
      <c r="C30" s="131" t="s">
        <v>24</v>
      </c>
      <c r="D30" s="129"/>
      <c r="E30" s="132">
        <f aca="true" t="shared" si="9" ref="E30:K30">SUM(E31)</f>
        <v>7882</v>
      </c>
      <c r="F30" s="132">
        <f t="shared" si="9"/>
        <v>0</v>
      </c>
      <c r="G30" s="132">
        <f t="shared" si="9"/>
        <v>0</v>
      </c>
      <c r="H30" s="132">
        <f t="shared" si="9"/>
        <v>0</v>
      </c>
      <c r="I30" s="132">
        <f t="shared" si="9"/>
        <v>7882</v>
      </c>
      <c r="J30" s="295">
        <f t="shared" si="9"/>
        <v>0</v>
      </c>
      <c r="K30" s="270">
        <f t="shared" si="9"/>
        <v>0</v>
      </c>
    </row>
    <row r="31" spans="1:11" s="3" customFormat="1" ht="33.75" customHeight="1">
      <c r="A31" s="216"/>
      <c r="B31" s="147">
        <v>75101</v>
      </c>
      <c r="C31" s="134" t="s">
        <v>70</v>
      </c>
      <c r="D31" s="133"/>
      <c r="E31" s="43">
        <f aca="true" t="shared" si="10" ref="E31:K31">SUM(E32)</f>
        <v>7882</v>
      </c>
      <c r="F31" s="43">
        <f t="shared" si="10"/>
        <v>0</v>
      </c>
      <c r="G31" s="43">
        <f t="shared" si="10"/>
        <v>0</v>
      </c>
      <c r="H31" s="43">
        <f t="shared" si="10"/>
        <v>0</v>
      </c>
      <c r="I31" s="43">
        <f t="shared" si="10"/>
        <v>7882</v>
      </c>
      <c r="J31" s="298">
        <f t="shared" si="10"/>
        <v>0</v>
      </c>
      <c r="K31" s="273">
        <f t="shared" si="10"/>
        <v>0</v>
      </c>
    </row>
    <row r="32" spans="1:11" s="3" customFormat="1" ht="64.5" customHeight="1">
      <c r="A32" s="216"/>
      <c r="B32" s="158"/>
      <c r="C32" s="10" t="s">
        <v>82</v>
      </c>
      <c r="D32" s="253" t="s">
        <v>117</v>
      </c>
      <c r="E32" s="37">
        <f>IF('Załącznik Nr 1-dochody'!F65&gt;0,'Załącznik Nr 1-dochody'!F65,"")</f>
        <v>7882</v>
      </c>
      <c r="F32" s="37"/>
      <c r="G32" s="37"/>
      <c r="H32" s="37"/>
      <c r="I32" s="37">
        <f>IF('Załącznik Nr 1-dochody'!F65&gt;0,'Załącznik Nr 1-dochody'!F65,"")</f>
        <v>7882</v>
      </c>
      <c r="J32" s="297"/>
      <c r="K32" s="302"/>
    </row>
    <row r="33" spans="1:11" s="1" customFormat="1" ht="30" customHeight="1">
      <c r="A33" s="218">
        <v>754</v>
      </c>
      <c r="B33" s="130"/>
      <c r="C33" s="131" t="s">
        <v>25</v>
      </c>
      <c r="D33" s="129"/>
      <c r="E33" s="132">
        <f aca="true" t="shared" si="11" ref="E33:K33">SUM(E34)</f>
        <v>3955000</v>
      </c>
      <c r="F33" s="132">
        <f t="shared" si="11"/>
        <v>0</v>
      </c>
      <c r="G33" s="132">
        <f t="shared" si="11"/>
        <v>0</v>
      </c>
      <c r="H33" s="132">
        <f t="shared" si="11"/>
        <v>3955000</v>
      </c>
      <c r="I33" s="132">
        <f t="shared" si="11"/>
        <v>0</v>
      </c>
      <c r="J33" s="295">
        <f t="shared" si="11"/>
        <v>0</v>
      </c>
      <c r="K33" s="270">
        <f t="shared" si="11"/>
        <v>0</v>
      </c>
    </row>
    <row r="34" spans="1:11" s="3" customFormat="1" ht="30" customHeight="1">
      <c r="A34" s="216"/>
      <c r="B34" s="147">
        <v>75411</v>
      </c>
      <c r="C34" s="134" t="s">
        <v>26</v>
      </c>
      <c r="D34" s="133"/>
      <c r="E34" s="43">
        <f aca="true" t="shared" si="12" ref="E34:K34">SUM(E35:E36)</f>
        <v>3955000</v>
      </c>
      <c r="F34" s="43">
        <f t="shared" si="12"/>
        <v>0</v>
      </c>
      <c r="G34" s="43">
        <f t="shared" si="12"/>
        <v>0</v>
      </c>
      <c r="H34" s="43">
        <f t="shared" si="12"/>
        <v>3955000</v>
      </c>
      <c r="I34" s="43">
        <f t="shared" si="12"/>
        <v>0</v>
      </c>
      <c r="J34" s="298">
        <f t="shared" si="12"/>
        <v>0</v>
      </c>
      <c r="K34" s="273">
        <f t="shared" si="12"/>
        <v>0</v>
      </c>
    </row>
    <row r="35" spans="1:11" ht="74.25" customHeight="1">
      <c r="A35" s="217"/>
      <c r="B35" s="19"/>
      <c r="C35" s="10" t="s">
        <v>76</v>
      </c>
      <c r="D35" s="36" t="s">
        <v>113</v>
      </c>
      <c r="E35" s="37">
        <f>IF('Załącznik Nr 1-dochody'!F68&gt;0,'Załącznik Nr 1-dochody'!F68,"")</f>
        <v>3905000</v>
      </c>
      <c r="F35" s="37"/>
      <c r="G35" s="37"/>
      <c r="H35" s="37">
        <f>IF('Załącznik Nr 1-dochody'!F68&gt;0,'Załącznik Nr 1-dochody'!F68,"")</f>
        <v>3905000</v>
      </c>
      <c r="I35" s="37"/>
      <c r="J35" s="297"/>
      <c r="K35" s="301"/>
    </row>
    <row r="36" spans="1:11" ht="66" customHeight="1">
      <c r="A36" s="217"/>
      <c r="B36" s="19"/>
      <c r="C36" s="11" t="s">
        <v>99</v>
      </c>
      <c r="D36" s="36" t="s">
        <v>121</v>
      </c>
      <c r="E36" s="37">
        <f>IF('Załącznik Nr 1-dochody'!F69&gt;0,'Załącznik Nr 1-dochody'!F69,"")</f>
        <v>50000</v>
      </c>
      <c r="F36" s="37"/>
      <c r="G36" s="37"/>
      <c r="H36" s="37">
        <f>IF('Załącznik Nr 1-dochody'!F69&gt;0,'Załącznik Nr 1-dochody'!F69,"")</f>
        <v>50000</v>
      </c>
      <c r="I36" s="37"/>
      <c r="J36" s="297"/>
      <c r="K36" s="301"/>
    </row>
    <row r="37" spans="1:11" ht="78" customHeight="1">
      <c r="A37" s="218">
        <v>756</v>
      </c>
      <c r="B37" s="130"/>
      <c r="C37" s="131" t="s">
        <v>173</v>
      </c>
      <c r="D37" s="180"/>
      <c r="E37" s="132">
        <f>SUM(E38)</f>
        <v>190000</v>
      </c>
      <c r="F37" s="132">
        <f aca="true" t="shared" si="13" ref="F37:K38">SUM(F38)</f>
        <v>0</v>
      </c>
      <c r="G37" s="132">
        <f t="shared" si="13"/>
        <v>0</v>
      </c>
      <c r="H37" s="132">
        <f t="shared" si="13"/>
        <v>0</v>
      </c>
      <c r="I37" s="132">
        <f t="shared" si="13"/>
        <v>0</v>
      </c>
      <c r="J37" s="295">
        <f t="shared" si="13"/>
        <v>0</v>
      </c>
      <c r="K37" s="270">
        <f t="shared" si="13"/>
        <v>190000</v>
      </c>
    </row>
    <row r="38" spans="1:11" ht="69" customHeight="1">
      <c r="A38" s="217"/>
      <c r="B38" s="147">
        <v>75615</v>
      </c>
      <c r="C38" s="134" t="s">
        <v>201</v>
      </c>
      <c r="D38" s="42"/>
      <c r="E38" s="43">
        <f>SUM(E39)</f>
        <v>190000</v>
      </c>
      <c r="F38" s="43">
        <f t="shared" si="13"/>
        <v>0</v>
      </c>
      <c r="G38" s="43">
        <f t="shared" si="13"/>
        <v>0</v>
      </c>
      <c r="H38" s="43">
        <f t="shared" si="13"/>
        <v>0</v>
      </c>
      <c r="I38" s="43">
        <f t="shared" si="13"/>
        <v>0</v>
      </c>
      <c r="J38" s="298">
        <f t="shared" si="13"/>
        <v>0</v>
      </c>
      <c r="K38" s="273">
        <f t="shared" si="13"/>
        <v>190000</v>
      </c>
    </row>
    <row r="39" spans="1:11" ht="53.25" customHeight="1">
      <c r="A39" s="217"/>
      <c r="B39" s="19"/>
      <c r="C39" s="11" t="s">
        <v>80</v>
      </c>
      <c r="D39" s="36" t="s">
        <v>115</v>
      </c>
      <c r="E39" s="37">
        <f>IF('Załącznik Nr 1-dochody'!F84&gt;0,'Załącznik Nr 1-dochody'!F84,"")</f>
        <v>190000</v>
      </c>
      <c r="F39" s="37"/>
      <c r="G39" s="37"/>
      <c r="H39" s="37">
        <f>IF('Załącznik Nr 1-dochody'!G84&gt;0,'Załącznik Nr 1-dochody'!G84,"")</f>
      </c>
      <c r="I39" s="37">
        <f>IF('Załącznik Nr 1-dochody'!H84&gt;0,'Załącznik Nr 1-dochody'!H84,"")</f>
      </c>
      <c r="J39" s="37"/>
      <c r="K39" s="272">
        <f>IF('Załącznik Nr 1-dochody'!I84&gt;0,'Załącznik Nr 1-dochody'!I84,"")</f>
        <v>190000</v>
      </c>
    </row>
    <row r="40" spans="1:11" ht="22.5" customHeight="1">
      <c r="A40" s="218">
        <v>801</v>
      </c>
      <c r="B40" s="130"/>
      <c r="C40" s="131" t="s">
        <v>42</v>
      </c>
      <c r="D40" s="180"/>
      <c r="E40" s="264">
        <f>SUM(E43+E41)</f>
        <v>0</v>
      </c>
      <c r="F40" s="264">
        <f aca="true" t="shared" si="14" ref="F40:K40">SUM(F43+F41)</f>
        <v>0</v>
      </c>
      <c r="G40" s="264">
        <f t="shared" si="14"/>
        <v>0</v>
      </c>
      <c r="H40" s="264">
        <f t="shared" si="14"/>
        <v>0</v>
      </c>
      <c r="I40" s="264">
        <f t="shared" si="14"/>
        <v>0</v>
      </c>
      <c r="J40" s="264">
        <f t="shared" si="14"/>
        <v>0</v>
      </c>
      <c r="K40" s="264">
        <f t="shared" si="14"/>
        <v>0</v>
      </c>
    </row>
    <row r="41" spans="1:11" ht="19.5" customHeight="1">
      <c r="A41" s="217"/>
      <c r="B41" s="41">
        <v>80102</v>
      </c>
      <c r="C41" s="18" t="s">
        <v>256</v>
      </c>
      <c r="D41" s="42"/>
      <c r="E41" s="51">
        <f>SUM(E42)</f>
        <v>0</v>
      </c>
      <c r="F41" s="51">
        <f aca="true" t="shared" si="15" ref="F41:K41">SUM(F42)</f>
        <v>0</v>
      </c>
      <c r="G41" s="51">
        <f t="shared" si="15"/>
        <v>0</v>
      </c>
      <c r="H41" s="51">
        <f t="shared" si="15"/>
        <v>0</v>
      </c>
      <c r="I41" s="51">
        <f t="shared" si="15"/>
        <v>0</v>
      </c>
      <c r="J41" s="51">
        <f t="shared" si="15"/>
        <v>0</v>
      </c>
      <c r="K41" s="51">
        <f t="shared" si="15"/>
        <v>0</v>
      </c>
    </row>
    <row r="42" spans="1:11" ht="69.75" customHeight="1">
      <c r="A42" s="217"/>
      <c r="B42" s="19"/>
      <c r="C42" s="11" t="s">
        <v>255</v>
      </c>
      <c r="D42" s="36" t="s">
        <v>140</v>
      </c>
      <c r="E42" s="37"/>
      <c r="F42" s="37"/>
      <c r="G42" s="37"/>
      <c r="H42" s="37"/>
      <c r="I42" s="37"/>
      <c r="J42" s="297"/>
      <c r="K42" s="272"/>
    </row>
    <row r="43" spans="1:11" ht="19.5" customHeight="1">
      <c r="A43" s="217"/>
      <c r="B43" s="41">
        <v>80104</v>
      </c>
      <c r="C43" s="18" t="s">
        <v>257</v>
      </c>
      <c r="D43" s="42"/>
      <c r="E43" s="51">
        <f>SUM(E44)</f>
        <v>0</v>
      </c>
      <c r="F43" s="51">
        <f aca="true" t="shared" si="16" ref="F43:K43">SUM(F44)</f>
        <v>0</v>
      </c>
      <c r="G43" s="51">
        <f t="shared" si="16"/>
        <v>0</v>
      </c>
      <c r="H43" s="51">
        <f t="shared" si="16"/>
        <v>0</v>
      </c>
      <c r="I43" s="51">
        <f t="shared" si="16"/>
        <v>0</v>
      </c>
      <c r="J43" s="51">
        <f t="shared" si="16"/>
        <v>0</v>
      </c>
      <c r="K43" s="51">
        <f t="shared" si="16"/>
        <v>0</v>
      </c>
    </row>
    <row r="44" spans="1:11" ht="70.5" customHeight="1">
      <c r="A44" s="217"/>
      <c r="B44" s="19"/>
      <c r="C44" s="11" t="s">
        <v>255</v>
      </c>
      <c r="D44" s="36" t="s">
        <v>140</v>
      </c>
      <c r="E44" s="37"/>
      <c r="F44" s="37"/>
      <c r="G44" s="37"/>
      <c r="H44" s="37"/>
      <c r="I44" s="37"/>
      <c r="J44" s="297"/>
      <c r="K44" s="272"/>
    </row>
    <row r="45" spans="1:11" s="4" customFormat="1" ht="24.75" customHeight="1">
      <c r="A45" s="221">
        <v>803</v>
      </c>
      <c r="B45" s="178"/>
      <c r="C45" s="179" t="s">
        <v>217</v>
      </c>
      <c r="D45" s="180"/>
      <c r="E45" s="264">
        <f aca="true" t="shared" si="17" ref="E45:K45">SUM(E46)</f>
        <v>8075</v>
      </c>
      <c r="F45" s="264">
        <f t="shared" si="17"/>
        <v>0</v>
      </c>
      <c r="G45" s="264">
        <f t="shared" si="17"/>
        <v>0</v>
      </c>
      <c r="H45" s="264">
        <f t="shared" si="17"/>
        <v>0</v>
      </c>
      <c r="I45" s="264">
        <f t="shared" si="17"/>
        <v>0</v>
      </c>
      <c r="J45" s="299">
        <f t="shared" si="17"/>
        <v>8075</v>
      </c>
      <c r="K45" s="274">
        <f t="shared" si="17"/>
        <v>0</v>
      </c>
    </row>
    <row r="46" spans="1:11" s="4" customFormat="1" ht="22.5" customHeight="1">
      <c r="A46" s="217"/>
      <c r="B46" s="41">
        <v>80309</v>
      </c>
      <c r="C46" s="18" t="s">
        <v>216</v>
      </c>
      <c r="D46" s="42"/>
      <c r="E46" s="51">
        <f aca="true" t="shared" si="18" ref="E46:K46">SUM(E47:E47)</f>
        <v>8075</v>
      </c>
      <c r="F46" s="51">
        <f t="shared" si="18"/>
        <v>0</v>
      </c>
      <c r="G46" s="51">
        <f t="shared" si="18"/>
        <v>0</v>
      </c>
      <c r="H46" s="51">
        <f t="shared" si="18"/>
        <v>0</v>
      </c>
      <c r="I46" s="51">
        <f t="shared" si="18"/>
        <v>0</v>
      </c>
      <c r="J46" s="296">
        <f t="shared" si="18"/>
        <v>8075</v>
      </c>
      <c r="K46" s="271">
        <f t="shared" si="18"/>
        <v>0</v>
      </c>
    </row>
    <row r="47" spans="1:11" s="4" customFormat="1" ht="83.25" customHeight="1">
      <c r="A47" s="217"/>
      <c r="B47" s="19"/>
      <c r="C47" s="10" t="s">
        <v>243</v>
      </c>
      <c r="D47" s="36" t="s">
        <v>235</v>
      </c>
      <c r="E47" s="37">
        <f>IF('Załącznik Nr 1-dochody'!F157&gt;0,'Załącznik Nr 1-dochody'!F157,"")</f>
        <v>8075</v>
      </c>
      <c r="F47" s="37"/>
      <c r="G47" s="37"/>
      <c r="H47" s="37"/>
      <c r="I47" s="37"/>
      <c r="J47" s="297">
        <f>E47</f>
        <v>8075</v>
      </c>
      <c r="K47" s="303"/>
    </row>
    <row r="48" spans="1:11" s="7" customFormat="1" ht="24" customHeight="1">
      <c r="A48" s="218">
        <v>851</v>
      </c>
      <c r="B48" s="130"/>
      <c r="C48" s="131" t="s">
        <v>46</v>
      </c>
      <c r="D48" s="129"/>
      <c r="E48" s="132">
        <f aca="true" t="shared" si="19" ref="E48:K48">SUM(E49)</f>
        <v>34000</v>
      </c>
      <c r="F48" s="132">
        <f t="shared" si="19"/>
        <v>0</v>
      </c>
      <c r="G48" s="132">
        <f t="shared" si="19"/>
        <v>0</v>
      </c>
      <c r="H48" s="132">
        <f t="shared" si="19"/>
        <v>31000</v>
      </c>
      <c r="I48" s="132">
        <f t="shared" si="19"/>
        <v>3000</v>
      </c>
      <c r="J48" s="295">
        <f t="shared" si="19"/>
        <v>0</v>
      </c>
      <c r="K48" s="270">
        <f t="shared" si="19"/>
        <v>0</v>
      </c>
    </row>
    <row r="49" spans="1:11" s="5" customFormat="1" ht="54" customHeight="1">
      <c r="A49" s="216"/>
      <c r="B49" s="147">
        <v>85156</v>
      </c>
      <c r="C49" s="134" t="s">
        <v>102</v>
      </c>
      <c r="D49" s="133"/>
      <c r="E49" s="43">
        <f aca="true" t="shared" si="20" ref="E49:K49">SUM(E50:E52)</f>
        <v>34000</v>
      </c>
      <c r="F49" s="43">
        <f t="shared" si="20"/>
        <v>0</v>
      </c>
      <c r="G49" s="43">
        <f t="shared" si="20"/>
        <v>0</v>
      </c>
      <c r="H49" s="43">
        <f t="shared" si="20"/>
        <v>31000</v>
      </c>
      <c r="I49" s="43">
        <f t="shared" si="20"/>
        <v>3000</v>
      </c>
      <c r="J49" s="298">
        <f t="shared" si="20"/>
        <v>0</v>
      </c>
      <c r="K49" s="273">
        <f t="shared" si="20"/>
        <v>0</v>
      </c>
    </row>
    <row r="50" spans="1:11" s="4" customFormat="1" ht="66.75" customHeight="1">
      <c r="A50" s="217"/>
      <c r="B50" s="19"/>
      <c r="C50" s="10" t="s">
        <v>76</v>
      </c>
      <c r="D50" s="36" t="s">
        <v>113</v>
      </c>
      <c r="E50" s="37">
        <f>IF('Załącznik Nr 1-dochody'!F160&gt;0,'Załącznik Nr 1-dochody'!F160,"")</f>
        <v>3000</v>
      </c>
      <c r="F50" s="37"/>
      <c r="G50" s="37"/>
      <c r="H50" s="37">
        <f>IF('Załącznik Nr 1-dochody'!F160&gt;0,'Załącznik Nr 1-dochody'!F160,"")</f>
        <v>3000</v>
      </c>
      <c r="I50" s="37"/>
      <c r="J50" s="297"/>
      <c r="K50" s="301"/>
    </row>
    <row r="51" spans="1:11" s="4" customFormat="1" ht="66" customHeight="1">
      <c r="A51" s="217"/>
      <c r="B51" s="19"/>
      <c r="C51" s="10" t="s">
        <v>82</v>
      </c>
      <c r="D51" s="36" t="s">
        <v>117</v>
      </c>
      <c r="E51" s="37">
        <f>IF('Załącznik Nr 1-dochody'!F161&gt;0,'Załącznik Nr 1-dochody'!F161,"")</f>
        <v>3000</v>
      </c>
      <c r="F51" s="37"/>
      <c r="G51" s="37"/>
      <c r="H51" s="37"/>
      <c r="I51" s="37">
        <f>IF('Załącznik Nr 1-dochody'!F161&gt;0,'Załącznik Nr 1-dochody'!F161,"")</f>
        <v>3000</v>
      </c>
      <c r="J51" s="297"/>
      <c r="K51" s="303"/>
    </row>
    <row r="52" spans="1:11" s="4" customFormat="1" ht="72" customHeight="1">
      <c r="A52" s="217"/>
      <c r="B52" s="19"/>
      <c r="C52" s="11" t="s">
        <v>94</v>
      </c>
      <c r="D52" s="36" t="s">
        <v>113</v>
      </c>
      <c r="E52" s="37">
        <f>IF('Załącznik Nr 1-dochody'!F162&gt;0,'Załącznik Nr 1-dochody'!F162,"")</f>
        <v>28000</v>
      </c>
      <c r="F52" s="37"/>
      <c r="G52" s="37"/>
      <c r="H52" s="37">
        <f>IF('Załącznik Nr 1-dochody'!F162&gt;0,'Załącznik Nr 1-dochody'!F162,"")</f>
        <v>28000</v>
      </c>
      <c r="I52" s="37"/>
      <c r="J52" s="297"/>
      <c r="K52" s="303"/>
    </row>
    <row r="53" spans="1:11" s="7" customFormat="1" ht="22.5" customHeight="1">
      <c r="A53" s="218">
        <v>852</v>
      </c>
      <c r="B53" s="130"/>
      <c r="C53" s="131" t="s">
        <v>103</v>
      </c>
      <c r="D53" s="129"/>
      <c r="E53" s="132">
        <f aca="true" t="shared" si="21" ref="E53:K53">SUM(E54+E56+E58+E61+E63+E65+E67+E70+E72+E74+E77+E79+E81)</f>
        <v>23440000</v>
      </c>
      <c r="F53" s="132">
        <f t="shared" si="21"/>
        <v>1562000</v>
      </c>
      <c r="G53" s="132">
        <f t="shared" si="21"/>
        <v>2448000</v>
      </c>
      <c r="H53" s="132">
        <f t="shared" si="21"/>
        <v>41000</v>
      </c>
      <c r="I53" s="132">
        <f t="shared" si="21"/>
        <v>18471000</v>
      </c>
      <c r="J53" s="295">
        <f t="shared" si="21"/>
        <v>918000</v>
      </c>
      <c r="K53" s="270">
        <f t="shared" si="21"/>
        <v>0</v>
      </c>
    </row>
    <row r="54" spans="1:11" s="5" customFormat="1" ht="30.75" customHeight="1">
      <c r="A54" s="216"/>
      <c r="B54" s="147">
        <v>85201</v>
      </c>
      <c r="C54" s="134" t="s">
        <v>47</v>
      </c>
      <c r="D54" s="133"/>
      <c r="E54" s="43">
        <f aca="true" t="shared" si="22" ref="E54:K54">SUM(E55)</f>
        <v>749000</v>
      </c>
      <c r="F54" s="43">
        <f t="shared" si="22"/>
        <v>0</v>
      </c>
      <c r="G54" s="43">
        <f t="shared" si="22"/>
        <v>0</v>
      </c>
      <c r="H54" s="43">
        <f t="shared" si="22"/>
        <v>0</v>
      </c>
      <c r="I54" s="43">
        <f t="shared" si="22"/>
        <v>0</v>
      </c>
      <c r="J54" s="298">
        <f t="shared" si="22"/>
        <v>749000</v>
      </c>
      <c r="K54" s="273">
        <f t="shared" si="22"/>
        <v>0</v>
      </c>
    </row>
    <row r="55" spans="1:11" s="4" customFormat="1" ht="55.5" customHeight="1">
      <c r="A55" s="217"/>
      <c r="B55" s="19"/>
      <c r="C55" s="11" t="s">
        <v>91</v>
      </c>
      <c r="D55" s="36" t="s">
        <v>139</v>
      </c>
      <c r="E55" s="37">
        <f>IF('Załącznik Nr 1-dochody'!F168&gt;0,'Załącznik Nr 1-dochody'!F168,"")</f>
        <v>749000</v>
      </c>
      <c r="F55" s="37"/>
      <c r="G55" s="37"/>
      <c r="H55" s="37"/>
      <c r="I55" s="37"/>
      <c r="J55" s="297">
        <f>E55</f>
        <v>749000</v>
      </c>
      <c r="K55" s="303"/>
    </row>
    <row r="56" spans="1:11" s="5" customFormat="1" ht="18.75" customHeight="1">
      <c r="A56" s="216"/>
      <c r="B56" s="147">
        <v>85202</v>
      </c>
      <c r="C56" s="134" t="s">
        <v>50</v>
      </c>
      <c r="D56" s="133"/>
      <c r="E56" s="43">
        <f aca="true" t="shared" si="23" ref="E56:K56">SUM(E57:E57)</f>
        <v>1562000</v>
      </c>
      <c r="F56" s="43">
        <f t="shared" si="23"/>
        <v>1562000</v>
      </c>
      <c r="G56" s="43">
        <f t="shared" si="23"/>
        <v>0</v>
      </c>
      <c r="H56" s="43">
        <f t="shared" si="23"/>
        <v>0</v>
      </c>
      <c r="I56" s="43">
        <f t="shared" si="23"/>
        <v>0</v>
      </c>
      <c r="J56" s="298">
        <f t="shared" si="23"/>
        <v>0</v>
      </c>
      <c r="K56" s="273">
        <f t="shared" si="23"/>
        <v>0</v>
      </c>
    </row>
    <row r="57" spans="1:11" s="4" customFormat="1" ht="42.75" customHeight="1">
      <c r="A57" s="217"/>
      <c r="B57" s="19"/>
      <c r="C57" s="11" t="s">
        <v>49</v>
      </c>
      <c r="D57" s="36" t="s">
        <v>136</v>
      </c>
      <c r="E57" s="37">
        <f>IF('Załącznik Nr 1-dochody'!F173&gt;0,'Załącznik Nr 1-dochody'!F173,"")</f>
        <v>1562000</v>
      </c>
      <c r="F57" s="37">
        <f>IF('Załącznik Nr 1-dochody'!F173&gt;0,'Załącznik Nr 1-dochody'!F173,"")</f>
        <v>1562000</v>
      </c>
      <c r="G57" s="37"/>
      <c r="H57" s="37"/>
      <c r="I57" s="37"/>
      <c r="J57" s="297"/>
      <c r="K57" s="301"/>
    </row>
    <row r="58" spans="1:11" s="5" customFormat="1" ht="18" customHeight="1">
      <c r="A58" s="216"/>
      <c r="B58" s="147">
        <v>85203</v>
      </c>
      <c r="C58" s="134" t="s">
        <v>51</v>
      </c>
      <c r="D58" s="133"/>
      <c r="E58" s="43">
        <f aca="true" t="shared" si="24" ref="E58:K58">SUM(E59:E60)</f>
        <v>303000</v>
      </c>
      <c r="F58" s="43">
        <f t="shared" si="24"/>
        <v>0</v>
      </c>
      <c r="G58" s="43">
        <f t="shared" si="24"/>
        <v>0</v>
      </c>
      <c r="H58" s="43">
        <f t="shared" si="24"/>
        <v>0</v>
      </c>
      <c r="I58" s="43">
        <f t="shared" si="24"/>
        <v>303000</v>
      </c>
      <c r="J58" s="298">
        <f t="shared" si="24"/>
        <v>0</v>
      </c>
      <c r="K58" s="273">
        <f t="shared" si="24"/>
        <v>0</v>
      </c>
    </row>
    <row r="59" spans="1:11" s="4" customFormat="1" ht="49.5" customHeight="1">
      <c r="A59" s="217"/>
      <c r="B59" s="19"/>
      <c r="C59" s="10" t="s">
        <v>82</v>
      </c>
      <c r="D59" s="36" t="s">
        <v>117</v>
      </c>
      <c r="E59" s="37">
        <f>IF('Załącznik Nr 1-dochody'!F177&gt;0,'Załącznik Nr 1-dochody'!F177,"")</f>
        <v>303000</v>
      </c>
      <c r="F59" s="37"/>
      <c r="G59" s="37"/>
      <c r="H59" s="37"/>
      <c r="I59" s="37">
        <f>IF('Załącznik Nr 1-dochody'!F177&gt;0,'Załącznik Nr 1-dochody'!F177,"")</f>
        <v>303000</v>
      </c>
      <c r="J59" s="297"/>
      <c r="K59" s="303"/>
    </row>
    <row r="60" spans="1:11" s="4" customFormat="1" ht="74.25" customHeight="1">
      <c r="A60" s="217"/>
      <c r="B60" s="19"/>
      <c r="C60" s="10" t="s">
        <v>219</v>
      </c>
      <c r="D60" s="36" t="s">
        <v>141</v>
      </c>
      <c r="E60" s="37">
        <f>IF('Załącznik Nr 1-dochody'!F178&gt;0,'Załącznik Nr 1-dochody'!F178,"")</f>
      </c>
      <c r="F60" s="37"/>
      <c r="G60" s="37"/>
      <c r="H60" s="37"/>
      <c r="I60" s="37">
        <f>IF('Załącznik Nr 1-dochody'!F178&gt;0,'Załącznik Nr 1-dochody'!F178,"")</f>
      </c>
      <c r="J60" s="297"/>
      <c r="K60" s="303"/>
    </row>
    <row r="61" spans="1:11" s="5" customFormat="1" ht="18" customHeight="1">
      <c r="A61" s="216"/>
      <c r="B61" s="147">
        <v>85204</v>
      </c>
      <c r="C61" s="134" t="s">
        <v>52</v>
      </c>
      <c r="D61" s="133"/>
      <c r="E61" s="43">
        <f aca="true" t="shared" si="25" ref="E61:K61">SUM(E62)</f>
        <v>169000</v>
      </c>
      <c r="F61" s="43">
        <f t="shared" si="25"/>
        <v>0</v>
      </c>
      <c r="G61" s="43">
        <f t="shared" si="25"/>
        <v>0</v>
      </c>
      <c r="H61" s="43">
        <f t="shared" si="25"/>
        <v>0</v>
      </c>
      <c r="I61" s="43">
        <f t="shared" si="25"/>
        <v>0</v>
      </c>
      <c r="J61" s="298">
        <f t="shared" si="25"/>
        <v>169000</v>
      </c>
      <c r="K61" s="273">
        <f t="shared" si="25"/>
        <v>0</v>
      </c>
    </row>
    <row r="62" spans="1:11" s="4" customFormat="1" ht="60" customHeight="1">
      <c r="A62" s="217"/>
      <c r="B62" s="19"/>
      <c r="C62" s="11" t="s">
        <v>91</v>
      </c>
      <c r="D62" s="36" t="s">
        <v>139</v>
      </c>
      <c r="E62" s="37">
        <f>IF('Załącznik Nr 1-dochody'!F181&gt;0,'Załącznik Nr 1-dochody'!F181,"")</f>
        <v>169000</v>
      </c>
      <c r="F62" s="37"/>
      <c r="G62" s="37"/>
      <c r="H62" s="37"/>
      <c r="I62" s="37"/>
      <c r="J62" s="297">
        <f>E62</f>
        <v>169000</v>
      </c>
      <c r="K62" s="303"/>
    </row>
    <row r="63" spans="1:11" s="4" customFormat="1" ht="39" customHeight="1">
      <c r="A63" s="217"/>
      <c r="B63" s="184">
        <v>85212</v>
      </c>
      <c r="C63" s="185" t="s">
        <v>193</v>
      </c>
      <c r="D63" s="186"/>
      <c r="E63" s="43">
        <f aca="true" t="shared" si="26" ref="E63:K63">SUM(E64:E64)</f>
        <v>16900000</v>
      </c>
      <c r="F63" s="43">
        <f t="shared" si="26"/>
        <v>0</v>
      </c>
      <c r="G63" s="43">
        <f t="shared" si="26"/>
        <v>0</v>
      </c>
      <c r="H63" s="43">
        <f t="shared" si="26"/>
        <v>0</v>
      </c>
      <c r="I63" s="43">
        <f t="shared" si="26"/>
        <v>16900000</v>
      </c>
      <c r="J63" s="298">
        <f t="shared" si="26"/>
        <v>0</v>
      </c>
      <c r="K63" s="273">
        <f t="shared" si="26"/>
        <v>0</v>
      </c>
    </row>
    <row r="64" spans="1:11" s="4" customFormat="1" ht="71.25" customHeight="1">
      <c r="A64" s="217"/>
      <c r="B64" s="19"/>
      <c r="C64" s="10" t="s">
        <v>82</v>
      </c>
      <c r="D64" s="36" t="s">
        <v>117</v>
      </c>
      <c r="E64" s="37">
        <f>IF('Załącznik Nr 1-dochody'!F183&gt;0,'Załącznik Nr 1-dochody'!F183,"")</f>
        <v>16900000</v>
      </c>
      <c r="F64" s="37"/>
      <c r="G64" s="37"/>
      <c r="H64" s="37"/>
      <c r="I64" s="37">
        <f>IF('Załącznik Nr 1-dochody'!F183&gt;0,'Załącznik Nr 1-dochody'!F183,"")</f>
        <v>16900000</v>
      </c>
      <c r="J64" s="297"/>
      <c r="K64" s="303"/>
    </row>
    <row r="65" spans="1:11" s="5" customFormat="1" ht="67.5" customHeight="1">
      <c r="A65" s="216"/>
      <c r="B65" s="147">
        <v>85213</v>
      </c>
      <c r="C65" s="134" t="s">
        <v>203</v>
      </c>
      <c r="D65" s="133"/>
      <c r="E65" s="43">
        <f aca="true" t="shared" si="27" ref="E65:J65">SUM(E66)</f>
        <v>174000</v>
      </c>
      <c r="F65" s="43">
        <f t="shared" si="27"/>
        <v>0</v>
      </c>
      <c r="G65" s="43">
        <f t="shared" si="27"/>
        <v>0</v>
      </c>
      <c r="H65" s="43">
        <f t="shared" si="27"/>
        <v>0</v>
      </c>
      <c r="I65" s="43">
        <f t="shared" si="27"/>
        <v>174000</v>
      </c>
      <c r="J65" s="298">
        <f t="shared" si="27"/>
        <v>0</v>
      </c>
      <c r="K65" s="302"/>
    </row>
    <row r="66" spans="1:11" s="4" customFormat="1" ht="63.75">
      <c r="A66" s="217"/>
      <c r="B66" s="19"/>
      <c r="C66" s="10" t="s">
        <v>82</v>
      </c>
      <c r="D66" s="36" t="s">
        <v>117</v>
      </c>
      <c r="E66" s="37">
        <f>IF('Załącznik Nr 1-dochody'!F185&gt;0,'Załącznik Nr 1-dochody'!F185,"")</f>
        <v>174000</v>
      </c>
      <c r="F66" s="37"/>
      <c r="G66" s="37"/>
      <c r="H66" s="37"/>
      <c r="I66" s="37">
        <f>IF('Załącznik Nr 1-dochody'!F185&gt;0,'Załącznik Nr 1-dochody'!F185,"")</f>
        <v>174000</v>
      </c>
      <c r="J66" s="297"/>
      <c r="K66" s="303"/>
    </row>
    <row r="67" spans="1:11" s="6" customFormat="1" ht="34.5" customHeight="1">
      <c r="A67" s="222"/>
      <c r="B67" s="188">
        <v>85214</v>
      </c>
      <c r="C67" s="134" t="s">
        <v>73</v>
      </c>
      <c r="D67" s="189"/>
      <c r="E67" s="43">
        <f aca="true" t="shared" si="28" ref="E67:K67">SUM(E68:E69)</f>
        <v>2344000</v>
      </c>
      <c r="F67" s="43">
        <f t="shared" si="28"/>
        <v>0</v>
      </c>
      <c r="G67" s="43">
        <f t="shared" si="28"/>
        <v>1369000</v>
      </c>
      <c r="H67" s="43">
        <f t="shared" si="28"/>
        <v>0</v>
      </c>
      <c r="I67" s="43">
        <f t="shared" si="28"/>
        <v>975000</v>
      </c>
      <c r="J67" s="298">
        <f t="shared" si="28"/>
        <v>0</v>
      </c>
      <c r="K67" s="273">
        <f t="shared" si="28"/>
        <v>0</v>
      </c>
    </row>
    <row r="68" spans="1:11" s="4" customFormat="1" ht="68.25" customHeight="1">
      <c r="A68" s="217"/>
      <c r="B68" s="19"/>
      <c r="C68" s="10" t="s">
        <v>82</v>
      </c>
      <c r="D68" s="36" t="s">
        <v>117</v>
      </c>
      <c r="E68" s="37">
        <f>IF('Załącznik Nr 1-dochody'!F187&gt;0,'Załącznik Nr 1-dochody'!F187,"")</f>
        <v>975000</v>
      </c>
      <c r="F68" s="37"/>
      <c r="G68" s="37"/>
      <c r="H68" s="37"/>
      <c r="I68" s="37">
        <f>IF('Załącznik Nr 1-dochody'!F187&gt;0,'Załącznik Nr 1-dochody'!F187,"")</f>
        <v>975000</v>
      </c>
      <c r="J68" s="297"/>
      <c r="K68" s="303"/>
    </row>
    <row r="69" spans="1:11" s="4" customFormat="1" ht="43.5" customHeight="1">
      <c r="A69" s="217"/>
      <c r="B69" s="19"/>
      <c r="C69" s="11" t="s">
        <v>95</v>
      </c>
      <c r="D69" s="36" t="s">
        <v>137</v>
      </c>
      <c r="E69" s="37">
        <f>IF('Załącznik Nr 1-dochody'!F188&gt;0,'Załącznik Nr 1-dochody'!F188,"")</f>
        <v>1369000</v>
      </c>
      <c r="F69" s="37"/>
      <c r="G69" s="37">
        <f>IF('Załącznik Nr 1-dochody'!F188&gt;0,'Załącznik Nr 1-dochody'!F188,"")</f>
        <v>1369000</v>
      </c>
      <c r="H69" s="37"/>
      <c r="I69" s="37"/>
      <c r="J69" s="297"/>
      <c r="K69" s="303"/>
    </row>
    <row r="70" spans="1:12" s="5" customFormat="1" ht="18" customHeight="1">
      <c r="A70" s="216"/>
      <c r="B70" s="147">
        <v>85219</v>
      </c>
      <c r="C70" s="134" t="s">
        <v>53</v>
      </c>
      <c r="D70" s="133"/>
      <c r="E70" s="43">
        <f aca="true" t="shared" si="29" ref="E70:K70">SUM(E71)</f>
        <v>675000</v>
      </c>
      <c r="F70" s="43">
        <f t="shared" si="29"/>
        <v>0</v>
      </c>
      <c r="G70" s="43">
        <f t="shared" si="29"/>
        <v>675000</v>
      </c>
      <c r="H70" s="43">
        <f t="shared" si="29"/>
        <v>0</v>
      </c>
      <c r="I70" s="43">
        <f t="shared" si="29"/>
        <v>0</v>
      </c>
      <c r="J70" s="298">
        <f t="shared" si="29"/>
        <v>0</v>
      </c>
      <c r="K70" s="273">
        <f t="shared" si="29"/>
        <v>0</v>
      </c>
      <c r="L70" s="17"/>
    </row>
    <row r="71" spans="1:11" s="4" customFormat="1" ht="44.25" customHeight="1">
      <c r="A71" s="217"/>
      <c r="B71" s="19"/>
      <c r="C71" s="11" t="s">
        <v>90</v>
      </c>
      <c r="D71" s="36" t="s">
        <v>137</v>
      </c>
      <c r="E71" s="37">
        <f>IF('Załącznik Nr 1-dochody'!F191&gt;0,'Załącznik Nr 1-dochody'!F191,"")</f>
        <v>675000</v>
      </c>
      <c r="F71" s="37"/>
      <c r="G71" s="37">
        <f>IF('Załącznik Nr 1-dochody'!F191&gt;0,'Załącznik Nr 1-dochody'!F191,"")</f>
        <v>675000</v>
      </c>
      <c r="H71" s="37"/>
      <c r="I71" s="37"/>
      <c r="J71" s="297"/>
      <c r="K71" s="303"/>
    </row>
    <row r="72" spans="1:11" s="4" customFormat="1" ht="20.25" customHeight="1">
      <c r="A72" s="217"/>
      <c r="B72" s="41">
        <v>85220</v>
      </c>
      <c r="C72" s="18" t="s">
        <v>258</v>
      </c>
      <c r="D72" s="42"/>
      <c r="E72" s="51">
        <f aca="true" t="shared" si="30" ref="E72:K72">SUM(E73)</f>
        <v>0</v>
      </c>
      <c r="F72" s="51">
        <f t="shared" si="30"/>
        <v>0</v>
      </c>
      <c r="G72" s="51">
        <f t="shared" si="30"/>
        <v>0</v>
      </c>
      <c r="H72" s="51">
        <f t="shared" si="30"/>
        <v>0</v>
      </c>
      <c r="I72" s="51">
        <f t="shared" si="30"/>
        <v>0</v>
      </c>
      <c r="J72" s="296">
        <f t="shared" si="30"/>
        <v>0</v>
      </c>
      <c r="K72" s="271">
        <f t="shared" si="30"/>
        <v>0</v>
      </c>
    </row>
    <row r="73" spans="1:11" s="4" customFormat="1" ht="44.25" customHeight="1">
      <c r="A73" s="217"/>
      <c r="B73" s="19"/>
      <c r="C73" s="11" t="s">
        <v>49</v>
      </c>
      <c r="D73" s="36" t="s">
        <v>136</v>
      </c>
      <c r="E73" s="37">
        <f>IF('Załącznik Nr 1-dochody'!F193&gt;0,'Załącznik Nr 1-dochody'!F193,"")</f>
      </c>
      <c r="F73" s="37">
        <f>E73</f>
      </c>
      <c r="G73" s="37"/>
      <c r="H73" s="37"/>
      <c r="I73" s="37"/>
      <c r="J73" s="297"/>
      <c r="K73" s="303"/>
    </row>
    <row r="74" spans="1:11" s="5" customFormat="1" ht="21" customHeight="1">
      <c r="A74" s="216"/>
      <c r="B74" s="147">
        <v>85226</v>
      </c>
      <c r="C74" s="134" t="s">
        <v>54</v>
      </c>
      <c r="D74" s="133"/>
      <c r="E74" s="43">
        <f aca="true" t="shared" si="31" ref="E74:K74">SUM(E75:E76)</f>
        <v>0</v>
      </c>
      <c r="F74" s="43">
        <f t="shared" si="31"/>
        <v>0</v>
      </c>
      <c r="G74" s="43">
        <f t="shared" si="31"/>
        <v>0</v>
      </c>
      <c r="H74" s="43">
        <f t="shared" si="31"/>
        <v>0</v>
      </c>
      <c r="I74" s="43">
        <f t="shared" si="31"/>
        <v>0</v>
      </c>
      <c r="J74" s="298">
        <f t="shared" si="31"/>
        <v>0</v>
      </c>
      <c r="K74" s="273">
        <f t="shared" si="31"/>
        <v>0</v>
      </c>
    </row>
    <row r="75" spans="1:11" s="5" customFormat="1" ht="45" customHeight="1">
      <c r="A75" s="216"/>
      <c r="B75" s="148"/>
      <c r="C75" s="11" t="s">
        <v>49</v>
      </c>
      <c r="D75" s="36" t="s">
        <v>136</v>
      </c>
      <c r="E75" s="37">
        <f>IF('Załącznik Nr 1-dochody'!F198&gt;0,'Załącznik Nr 1-dochody'!F198,"")</f>
      </c>
      <c r="F75" s="151">
        <f>E75</f>
      </c>
      <c r="G75" s="151"/>
      <c r="H75" s="151"/>
      <c r="I75" s="151"/>
      <c r="J75" s="300"/>
      <c r="K75" s="302"/>
    </row>
    <row r="76" spans="1:11" s="4" customFormat="1" ht="63.75">
      <c r="A76" s="217"/>
      <c r="B76" s="19"/>
      <c r="C76" s="11" t="s">
        <v>93</v>
      </c>
      <c r="D76" s="36" t="s">
        <v>139</v>
      </c>
      <c r="E76" s="37">
        <f>IF('Załącznik Nr 1-dochody'!F199&gt;0,'Załącznik Nr 1-dochody'!F199,"")</f>
      </c>
      <c r="F76" s="37"/>
      <c r="G76" s="37"/>
      <c r="H76" s="37"/>
      <c r="I76" s="37"/>
      <c r="J76" s="297">
        <f>E76</f>
      </c>
      <c r="K76" s="303"/>
    </row>
    <row r="77" spans="1:11" s="5" customFormat="1" ht="30.75" customHeight="1">
      <c r="A77" s="216"/>
      <c r="B77" s="147">
        <v>85228</v>
      </c>
      <c r="C77" s="134" t="s">
        <v>74</v>
      </c>
      <c r="D77" s="133"/>
      <c r="E77" s="43">
        <f aca="true" t="shared" si="32" ref="E77:K77">SUM(E78)</f>
        <v>119000</v>
      </c>
      <c r="F77" s="43">
        <f t="shared" si="32"/>
        <v>0</v>
      </c>
      <c r="G77" s="43">
        <f t="shared" si="32"/>
        <v>0</v>
      </c>
      <c r="H77" s="43">
        <f t="shared" si="32"/>
        <v>0</v>
      </c>
      <c r="I77" s="43">
        <f t="shared" si="32"/>
        <v>119000</v>
      </c>
      <c r="J77" s="298">
        <f t="shared" si="32"/>
        <v>0</v>
      </c>
      <c r="K77" s="273">
        <f t="shared" si="32"/>
        <v>0</v>
      </c>
    </row>
    <row r="78" spans="1:11" s="8" customFormat="1" ht="63.75">
      <c r="A78" s="223"/>
      <c r="B78" s="39"/>
      <c r="C78" s="10" t="s">
        <v>82</v>
      </c>
      <c r="D78" s="40" t="s">
        <v>117</v>
      </c>
      <c r="E78" s="37">
        <f>IF('Załącznik Nr 1-dochody'!F202&gt;0,'Załącznik Nr 1-dochody'!F202,"")</f>
        <v>119000</v>
      </c>
      <c r="F78" s="37"/>
      <c r="G78" s="37">
        <f>IF('Załącznik Nr 1-dochody'!G202&gt;0,'Załącznik Nr 1-dochody'!G202,"")</f>
      </c>
      <c r="H78" s="37"/>
      <c r="I78" s="37">
        <f>IF('Załącznik Nr 1-dochody'!F202&gt;0,'Załącznik Nr 1-dochody'!F202,"")</f>
        <v>119000</v>
      </c>
      <c r="J78" s="297"/>
      <c r="K78" s="301"/>
    </row>
    <row r="79" spans="1:11" s="8" customFormat="1" ht="23.25" customHeight="1">
      <c r="A79" s="223"/>
      <c r="B79" s="147">
        <v>85231</v>
      </c>
      <c r="C79" s="134" t="s">
        <v>68</v>
      </c>
      <c r="D79" s="192"/>
      <c r="E79" s="43">
        <f aca="true" t="shared" si="33" ref="E79:K79">SUM(E80)</f>
        <v>41000</v>
      </c>
      <c r="F79" s="43">
        <f t="shared" si="33"/>
        <v>0</v>
      </c>
      <c r="G79" s="43">
        <f t="shared" si="33"/>
        <v>0</v>
      </c>
      <c r="H79" s="43">
        <f t="shared" si="33"/>
        <v>41000</v>
      </c>
      <c r="I79" s="43">
        <f t="shared" si="33"/>
        <v>0</v>
      </c>
      <c r="J79" s="298">
        <f t="shared" si="33"/>
        <v>0</v>
      </c>
      <c r="K79" s="273">
        <f t="shared" si="33"/>
        <v>0</v>
      </c>
    </row>
    <row r="80" spans="1:11" s="4" customFormat="1" ht="65.25" customHeight="1">
      <c r="A80" s="217"/>
      <c r="B80" s="19"/>
      <c r="C80" s="10" t="s">
        <v>76</v>
      </c>
      <c r="D80" s="36" t="s">
        <v>113</v>
      </c>
      <c r="E80" s="37">
        <f>IF('Załącznik Nr 1-dochody'!F204&gt;0,'Załącznik Nr 1-dochody'!F204,"")</f>
        <v>41000</v>
      </c>
      <c r="F80" s="37"/>
      <c r="G80" s="37"/>
      <c r="H80" s="37">
        <f>IF('Załącznik Nr 1-dochody'!F204&gt;0,'Załącznik Nr 1-dochody'!F204,"")</f>
        <v>41000</v>
      </c>
      <c r="I80" s="37"/>
      <c r="J80" s="297"/>
      <c r="K80" s="301"/>
    </row>
    <row r="81" spans="1:11" s="5" customFormat="1" ht="21.75" customHeight="1">
      <c r="A81" s="216"/>
      <c r="B81" s="147">
        <v>85295</v>
      </c>
      <c r="C81" s="134" t="s">
        <v>5</v>
      </c>
      <c r="D81" s="133"/>
      <c r="E81" s="43">
        <f aca="true" t="shared" si="34" ref="E81:K81">SUM(E82:E82)</f>
        <v>404000</v>
      </c>
      <c r="F81" s="43">
        <f t="shared" si="34"/>
        <v>0</v>
      </c>
      <c r="G81" s="43">
        <f t="shared" si="34"/>
        <v>404000</v>
      </c>
      <c r="H81" s="43">
        <f t="shared" si="34"/>
        <v>0</v>
      </c>
      <c r="I81" s="43">
        <f t="shared" si="34"/>
        <v>0</v>
      </c>
      <c r="J81" s="298">
        <f t="shared" si="34"/>
        <v>0</v>
      </c>
      <c r="K81" s="273">
        <f t="shared" si="34"/>
        <v>0</v>
      </c>
    </row>
    <row r="82" spans="1:11" s="4" customFormat="1" ht="42" customHeight="1">
      <c r="A82" s="217"/>
      <c r="B82" s="19"/>
      <c r="C82" s="11" t="s">
        <v>90</v>
      </c>
      <c r="D82" s="36" t="s">
        <v>137</v>
      </c>
      <c r="E82" s="37">
        <f>IF('Załącznik Nr 1-dochody'!F206&gt;0,'Załącznik Nr 1-dochody'!F206,"")</f>
        <v>404000</v>
      </c>
      <c r="F82" s="37"/>
      <c r="G82" s="37">
        <f>IF('Załącznik Nr 1-dochody'!F206&gt;0,'Załącznik Nr 1-dochody'!F206,"")</f>
        <v>404000</v>
      </c>
      <c r="H82" s="37"/>
      <c r="I82" s="37"/>
      <c r="J82" s="297"/>
      <c r="K82" s="301"/>
    </row>
    <row r="83" spans="1:11" s="4" customFormat="1" ht="36.75" customHeight="1">
      <c r="A83" s="224">
        <v>853</v>
      </c>
      <c r="B83" s="194"/>
      <c r="C83" s="195" t="s">
        <v>104</v>
      </c>
      <c r="D83" s="196"/>
      <c r="E83" s="132">
        <f aca="true" t="shared" si="35" ref="E83:K83">SUM(E84)</f>
        <v>140000</v>
      </c>
      <c r="F83" s="132">
        <f t="shared" si="35"/>
        <v>0</v>
      </c>
      <c r="G83" s="132">
        <f t="shared" si="35"/>
        <v>0</v>
      </c>
      <c r="H83" s="132">
        <f t="shared" si="35"/>
        <v>140000</v>
      </c>
      <c r="I83" s="132">
        <f t="shared" si="35"/>
        <v>0</v>
      </c>
      <c r="J83" s="295">
        <f t="shared" si="35"/>
        <v>0</v>
      </c>
      <c r="K83" s="270">
        <f t="shared" si="35"/>
        <v>0</v>
      </c>
    </row>
    <row r="84" spans="1:11" s="4" customFormat="1" ht="33" customHeight="1">
      <c r="A84" s="217"/>
      <c r="B84" s="41">
        <v>85321</v>
      </c>
      <c r="C84" s="134" t="s">
        <v>204</v>
      </c>
      <c r="D84" s="42"/>
      <c r="E84" s="43">
        <f aca="true" t="shared" si="36" ref="E84:K84">SUM(E85)</f>
        <v>140000</v>
      </c>
      <c r="F84" s="43">
        <f t="shared" si="36"/>
        <v>0</v>
      </c>
      <c r="G84" s="43">
        <f t="shared" si="36"/>
        <v>0</v>
      </c>
      <c r="H84" s="43">
        <f t="shared" si="36"/>
        <v>140000</v>
      </c>
      <c r="I84" s="43">
        <f t="shared" si="36"/>
        <v>0</v>
      </c>
      <c r="J84" s="298">
        <f t="shared" si="36"/>
        <v>0</v>
      </c>
      <c r="K84" s="273">
        <f t="shared" si="36"/>
        <v>0</v>
      </c>
    </row>
    <row r="85" spans="1:11" s="4" customFormat="1" ht="63" customHeight="1">
      <c r="A85" s="217"/>
      <c r="B85" s="19"/>
      <c r="C85" s="10" t="s">
        <v>76</v>
      </c>
      <c r="D85" s="36" t="s">
        <v>113</v>
      </c>
      <c r="E85" s="37">
        <f>IF('Załącznik Nr 1-dochody'!F210&gt;0,'Załącznik Nr 1-dochody'!F210,"")</f>
        <v>140000</v>
      </c>
      <c r="F85" s="37"/>
      <c r="G85" s="37"/>
      <c r="H85" s="37">
        <f>IF('Załącznik Nr 1-dochody'!F210&gt;0,'Załącznik Nr 1-dochody'!F210,"")</f>
        <v>140000</v>
      </c>
      <c r="I85" s="37"/>
      <c r="J85" s="297"/>
      <c r="K85" s="301"/>
    </row>
    <row r="86" spans="1:11" s="7" customFormat="1" ht="27" customHeight="1">
      <c r="A86" s="218">
        <v>854</v>
      </c>
      <c r="B86" s="130"/>
      <c r="C86" s="131" t="s">
        <v>55</v>
      </c>
      <c r="D86" s="129"/>
      <c r="E86" s="132">
        <f aca="true" t="shared" si="37" ref="E86:K86">SUM(E87)</f>
        <v>67862</v>
      </c>
      <c r="F86" s="132">
        <f t="shared" si="37"/>
        <v>0</v>
      </c>
      <c r="G86" s="132">
        <f t="shared" si="37"/>
        <v>0</v>
      </c>
      <c r="H86" s="132">
        <f t="shared" si="37"/>
        <v>0</v>
      </c>
      <c r="I86" s="132">
        <f t="shared" si="37"/>
        <v>0</v>
      </c>
      <c r="J86" s="295">
        <f t="shared" si="37"/>
        <v>67862</v>
      </c>
      <c r="K86" s="270">
        <f t="shared" si="37"/>
        <v>0</v>
      </c>
    </row>
    <row r="87" spans="1:11" s="5" customFormat="1" ht="21" customHeight="1">
      <c r="A87" s="216"/>
      <c r="B87" s="147">
        <v>85415</v>
      </c>
      <c r="C87" s="134" t="s">
        <v>57</v>
      </c>
      <c r="D87" s="133"/>
      <c r="E87" s="43">
        <f aca="true" t="shared" si="38" ref="E87:K87">SUM(E88:E88)</f>
        <v>67862</v>
      </c>
      <c r="F87" s="43">
        <f t="shared" si="38"/>
        <v>0</v>
      </c>
      <c r="G87" s="43">
        <f t="shared" si="38"/>
        <v>0</v>
      </c>
      <c r="H87" s="43">
        <f t="shared" si="38"/>
        <v>0</v>
      </c>
      <c r="I87" s="43">
        <f t="shared" si="38"/>
        <v>0</v>
      </c>
      <c r="J87" s="298">
        <f t="shared" si="38"/>
        <v>67862</v>
      </c>
      <c r="K87" s="273">
        <f t="shared" si="38"/>
        <v>0</v>
      </c>
    </row>
    <row r="88" spans="1:11" s="4" customFormat="1" ht="84.75" customHeight="1">
      <c r="A88" s="217"/>
      <c r="B88" s="19"/>
      <c r="C88" s="10" t="s">
        <v>243</v>
      </c>
      <c r="D88" s="182" t="s">
        <v>235</v>
      </c>
      <c r="E88" s="37">
        <f>IF('Załącznik Nr 1-dochody'!F219&gt;0,'Załącznik Nr 1-dochody'!F219,"")</f>
        <v>67862</v>
      </c>
      <c r="F88" s="37"/>
      <c r="G88" s="37"/>
      <c r="H88" s="37"/>
      <c r="I88" s="37"/>
      <c r="J88" s="297">
        <f>E88</f>
        <v>67862</v>
      </c>
      <c r="K88" s="303"/>
    </row>
    <row r="89" spans="1:11" s="7" customFormat="1" ht="37.5" customHeight="1">
      <c r="A89" s="218">
        <v>921</v>
      </c>
      <c r="B89" s="130"/>
      <c r="C89" s="131" t="s">
        <v>62</v>
      </c>
      <c r="D89" s="129"/>
      <c r="E89" s="132">
        <f aca="true" t="shared" si="39" ref="E89:K89">SUM(E90)</f>
        <v>32608</v>
      </c>
      <c r="F89" s="132">
        <f t="shared" si="39"/>
        <v>0</v>
      </c>
      <c r="G89" s="132">
        <f t="shared" si="39"/>
        <v>0</v>
      </c>
      <c r="H89" s="132">
        <f t="shared" si="39"/>
        <v>0</v>
      </c>
      <c r="I89" s="132">
        <f t="shared" si="39"/>
        <v>0</v>
      </c>
      <c r="J89" s="295">
        <f t="shared" si="39"/>
        <v>32608</v>
      </c>
      <c r="K89" s="270">
        <f t="shared" si="39"/>
        <v>0</v>
      </c>
    </row>
    <row r="90" spans="1:11" s="5" customFormat="1" ht="16.5" customHeight="1">
      <c r="A90" s="216"/>
      <c r="B90" s="147">
        <v>92116</v>
      </c>
      <c r="C90" s="134" t="s">
        <v>64</v>
      </c>
      <c r="D90" s="133"/>
      <c r="E90" s="43">
        <f aca="true" t="shared" si="40" ref="E90:K90">SUM(E91:E91)</f>
        <v>32608</v>
      </c>
      <c r="F90" s="43">
        <f t="shared" si="40"/>
        <v>0</v>
      </c>
      <c r="G90" s="43">
        <f t="shared" si="40"/>
        <v>0</v>
      </c>
      <c r="H90" s="43">
        <f t="shared" si="40"/>
        <v>0</v>
      </c>
      <c r="I90" s="43">
        <f t="shared" si="40"/>
        <v>0</v>
      </c>
      <c r="J90" s="298">
        <f t="shared" si="40"/>
        <v>32608</v>
      </c>
      <c r="K90" s="273">
        <f t="shared" si="40"/>
        <v>0</v>
      </c>
    </row>
    <row r="91" spans="1:11" s="4" customFormat="1" ht="56.25" customHeight="1">
      <c r="A91" s="217"/>
      <c r="B91" s="19"/>
      <c r="C91" s="11" t="s">
        <v>91</v>
      </c>
      <c r="D91" s="36" t="s">
        <v>139</v>
      </c>
      <c r="E91" s="37">
        <f>IF('Załącznik Nr 1-dochody'!F243&gt;0,'Załącznik Nr 1-dochody'!F243,"")</f>
        <v>32608</v>
      </c>
      <c r="F91" s="37"/>
      <c r="G91" s="37"/>
      <c r="H91" s="37"/>
      <c r="I91" s="37"/>
      <c r="J91" s="297">
        <f>E91</f>
        <v>32608</v>
      </c>
      <c r="K91" s="301"/>
    </row>
    <row r="92" spans="1:11" s="4" customFormat="1" ht="20.25" customHeight="1">
      <c r="A92" s="221">
        <v>926</v>
      </c>
      <c r="B92" s="178"/>
      <c r="C92" s="179" t="s">
        <v>188</v>
      </c>
      <c r="D92" s="180"/>
      <c r="E92" s="264">
        <f aca="true" t="shared" si="41" ref="E92:K93">SUM(E93)</f>
        <v>2000000</v>
      </c>
      <c r="F92" s="264">
        <f t="shared" si="41"/>
        <v>0</v>
      </c>
      <c r="G92" s="264">
        <f t="shared" si="41"/>
        <v>0</v>
      </c>
      <c r="H92" s="264">
        <f t="shared" si="41"/>
        <v>0</v>
      </c>
      <c r="I92" s="264">
        <f t="shared" si="41"/>
        <v>0</v>
      </c>
      <c r="J92" s="299">
        <f t="shared" si="41"/>
        <v>2000000</v>
      </c>
      <c r="K92" s="274">
        <f t="shared" si="41"/>
        <v>0</v>
      </c>
    </row>
    <row r="93" spans="1:11" s="4" customFormat="1" ht="21.75" customHeight="1">
      <c r="A93" s="217"/>
      <c r="B93" s="41">
        <v>92695</v>
      </c>
      <c r="C93" s="18" t="s">
        <v>270</v>
      </c>
      <c r="D93" s="42"/>
      <c r="E93" s="51">
        <f t="shared" si="41"/>
        <v>2000000</v>
      </c>
      <c r="F93" s="51">
        <f t="shared" si="41"/>
        <v>0</v>
      </c>
      <c r="G93" s="51">
        <f t="shared" si="41"/>
        <v>0</v>
      </c>
      <c r="H93" s="51">
        <f t="shared" si="41"/>
        <v>0</v>
      </c>
      <c r="I93" s="51">
        <f t="shared" si="41"/>
        <v>0</v>
      </c>
      <c r="J93" s="296">
        <f t="shared" si="41"/>
        <v>2000000</v>
      </c>
      <c r="K93" s="271">
        <f t="shared" si="41"/>
        <v>0</v>
      </c>
    </row>
    <row r="94" spans="1:11" s="4" customFormat="1" ht="57.75" customHeight="1">
      <c r="A94" s="217"/>
      <c r="B94" s="19"/>
      <c r="C94" s="10" t="s">
        <v>265</v>
      </c>
      <c r="D94" s="182" t="s">
        <v>264</v>
      </c>
      <c r="E94" s="37">
        <f>IF('Załącznik Nr 1-dochody'!F254&gt;0,'Załącznik Nr 1-dochody'!F254,"")</f>
        <v>2000000</v>
      </c>
      <c r="F94" s="37"/>
      <c r="G94" s="37"/>
      <c r="H94" s="37"/>
      <c r="I94" s="37"/>
      <c r="J94" s="297">
        <f>E94</f>
        <v>2000000</v>
      </c>
      <c r="K94" s="303"/>
    </row>
    <row r="95" spans="1:11" s="9" customFormat="1" ht="33" customHeight="1" thickBot="1">
      <c r="A95" s="225"/>
      <c r="B95" s="226"/>
      <c r="C95" s="227" t="s">
        <v>66</v>
      </c>
      <c r="D95" s="228"/>
      <c r="E95" s="275">
        <f>SUM(E92+E89+E86+E83+E53+E48+E45+E40+E37+E33+E30+E24+E14+E11)</f>
        <v>30901027</v>
      </c>
      <c r="F95" s="275">
        <f aca="true" t="shared" si="42" ref="F95:K95">SUM(F92+F89+F86+F83+F53+F48+F45+F40+F37+F33+F30+F24+F14+F11)</f>
        <v>1562000</v>
      </c>
      <c r="G95" s="275">
        <f t="shared" si="42"/>
        <v>2448000</v>
      </c>
      <c r="H95" s="275">
        <f t="shared" si="42"/>
        <v>4690100</v>
      </c>
      <c r="I95" s="275">
        <f t="shared" si="42"/>
        <v>18978882</v>
      </c>
      <c r="J95" s="275">
        <f t="shared" si="42"/>
        <v>3032045</v>
      </c>
      <c r="K95" s="275">
        <f t="shared" si="42"/>
        <v>190000</v>
      </c>
    </row>
    <row r="96" spans="1:10" ht="12.7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="4" customFormat="1" ht="12.75">
      <c r="E97" s="31"/>
    </row>
    <row r="98" ht="12.75">
      <c r="E98" s="30"/>
    </row>
    <row r="99" ht="12.75">
      <c r="C99" s="30"/>
    </row>
    <row r="100" ht="12.75">
      <c r="E100" s="30"/>
    </row>
    <row r="101" ht="12.75">
      <c r="C101" s="30"/>
    </row>
  </sheetData>
  <sheetProtection/>
  <mergeCells count="1">
    <mergeCell ref="E8:K8"/>
  </mergeCells>
  <printOptions/>
  <pageMargins left="0.3937007874015748" right="0.4724409448818898" top="0.3937007874015748" bottom="0.984251968503937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0"/>
  <sheetViews>
    <sheetView zoomScale="75" zoomScaleNormal="75" workbookViewId="0" topLeftCell="A1">
      <selection activeCell="O8" sqref="O8:O10"/>
    </sheetView>
  </sheetViews>
  <sheetFormatPr defaultColWidth="9.00390625" defaultRowHeight="12.75"/>
  <cols>
    <col min="1" max="1" width="5.875" style="0" customWidth="1"/>
    <col min="2" max="2" width="7.375" style="0" customWidth="1"/>
    <col min="3" max="3" width="35.875" style="0" customWidth="1"/>
    <col min="4" max="4" width="6.00390625" style="0" customWidth="1"/>
    <col min="5" max="5" width="14.75390625" style="0" customWidth="1"/>
    <col min="6" max="7" width="13.00390625" style="0" customWidth="1"/>
    <col min="8" max="8" width="12.00390625" style="0" customWidth="1"/>
    <col min="9" max="9" width="12.375" style="0" customWidth="1"/>
    <col min="10" max="10" width="10.75390625" style="0" customWidth="1"/>
    <col min="11" max="11" width="12.125" style="0" customWidth="1"/>
    <col min="12" max="14" width="10.75390625" style="0" customWidth="1"/>
    <col min="15" max="15" width="12.00390625" style="0" customWidth="1"/>
  </cols>
  <sheetData>
    <row r="1" spans="1:15" ht="12.75">
      <c r="A1" s="12"/>
      <c r="B1" s="12"/>
      <c r="C1" s="12"/>
      <c r="D1" s="12"/>
      <c r="E1" s="12"/>
      <c r="F1" s="12"/>
      <c r="G1" s="12"/>
      <c r="H1" s="12"/>
      <c r="I1" s="20" t="s">
        <v>249</v>
      </c>
      <c r="J1" s="2"/>
      <c r="K1" s="12"/>
      <c r="L1" s="12"/>
      <c r="M1" s="12"/>
      <c r="N1" s="12"/>
      <c r="O1" s="12"/>
    </row>
    <row r="2" spans="1:15" ht="12.75">
      <c r="A2" s="12"/>
      <c r="B2" s="12"/>
      <c r="C2" s="12"/>
      <c r="D2" s="12"/>
      <c r="E2" s="12"/>
      <c r="F2" s="12"/>
      <c r="G2" s="12"/>
      <c r="H2" s="12"/>
      <c r="I2" s="20" t="s">
        <v>277</v>
      </c>
      <c r="J2" s="2"/>
      <c r="K2" s="12"/>
      <c r="L2" s="12"/>
      <c r="M2" s="12"/>
      <c r="N2" s="12"/>
      <c r="O2" s="12"/>
    </row>
    <row r="3" spans="1:15" ht="12.75">
      <c r="A3" s="12"/>
      <c r="B3" s="12"/>
      <c r="C3" s="12"/>
      <c r="D3" s="12"/>
      <c r="E3" s="12"/>
      <c r="F3" s="12"/>
      <c r="G3" s="12"/>
      <c r="H3" s="12"/>
      <c r="I3" s="20" t="s">
        <v>278</v>
      </c>
      <c r="J3" s="2"/>
      <c r="K3" s="12"/>
      <c r="L3" s="12"/>
      <c r="M3" s="12"/>
      <c r="N3" s="12"/>
      <c r="O3" s="12"/>
    </row>
    <row r="4" spans="1:15" ht="12.75">
      <c r="A4" s="12"/>
      <c r="B4" s="12"/>
      <c r="C4" s="12"/>
      <c r="D4" s="12"/>
      <c r="E4" s="12"/>
      <c r="F4" s="12"/>
      <c r="G4" s="12"/>
      <c r="H4" s="12"/>
      <c r="I4" s="20" t="s">
        <v>279</v>
      </c>
      <c r="J4" s="2"/>
      <c r="K4" s="20"/>
      <c r="L4" s="20"/>
      <c r="M4" s="20"/>
      <c r="N4" s="20"/>
      <c r="O4" s="12"/>
    </row>
    <row r="5" spans="1:15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s="2" customFormat="1" ht="20.25">
      <c r="A6" s="13"/>
      <c r="B6" s="14"/>
      <c r="C6" s="15" t="s">
        <v>288</v>
      </c>
      <c r="D6" s="13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3.5" thickBot="1">
      <c r="A7" s="12"/>
      <c r="B7" s="12"/>
      <c r="C7" s="12"/>
      <c r="D7" s="12"/>
      <c r="E7" s="4"/>
      <c r="F7" s="4"/>
      <c r="I7" s="12"/>
      <c r="J7" s="12"/>
      <c r="K7" s="12"/>
      <c r="L7" s="12"/>
      <c r="M7" s="12"/>
      <c r="N7" s="12"/>
      <c r="O7" s="12"/>
    </row>
    <row r="8" spans="1:15" ht="27" customHeight="1">
      <c r="A8" s="343" t="s">
        <v>0</v>
      </c>
      <c r="B8" s="346" t="s">
        <v>1</v>
      </c>
      <c r="C8" s="349" t="s">
        <v>2</v>
      </c>
      <c r="D8" s="350" t="s">
        <v>3</v>
      </c>
      <c r="E8" s="338" t="s">
        <v>146</v>
      </c>
      <c r="F8" s="338" t="s">
        <v>147</v>
      </c>
      <c r="G8" s="340" t="s">
        <v>145</v>
      </c>
      <c r="H8" s="341"/>
      <c r="I8" s="341"/>
      <c r="J8" s="341"/>
      <c r="K8" s="341"/>
      <c r="L8" s="341"/>
      <c r="M8" s="341"/>
      <c r="N8" s="342"/>
      <c r="O8" s="335" t="s">
        <v>183</v>
      </c>
    </row>
    <row r="9" spans="1:15" ht="63.75" customHeight="1">
      <c r="A9" s="344"/>
      <c r="B9" s="347"/>
      <c r="C9" s="347"/>
      <c r="D9" s="347"/>
      <c r="E9" s="339"/>
      <c r="F9" s="339"/>
      <c r="G9" s="187" t="s">
        <v>154</v>
      </c>
      <c r="H9" s="187" t="s">
        <v>149</v>
      </c>
      <c r="I9" s="187" t="s">
        <v>150</v>
      </c>
      <c r="J9" s="187" t="s">
        <v>151</v>
      </c>
      <c r="K9" s="187" t="s">
        <v>152</v>
      </c>
      <c r="L9" s="187" t="s">
        <v>153</v>
      </c>
      <c r="M9" s="322" t="s">
        <v>310</v>
      </c>
      <c r="N9" s="322" t="s">
        <v>311</v>
      </c>
      <c r="O9" s="336"/>
    </row>
    <row r="10" spans="1:16" ht="46.5" customHeight="1">
      <c r="A10" s="345"/>
      <c r="B10" s="348"/>
      <c r="C10" s="348"/>
      <c r="D10" s="348"/>
      <c r="E10" s="187" t="s">
        <v>289</v>
      </c>
      <c r="F10" s="276" t="s">
        <v>290</v>
      </c>
      <c r="G10" s="277" t="s">
        <v>289</v>
      </c>
      <c r="H10" s="278" t="s">
        <v>291</v>
      </c>
      <c r="I10" s="277" t="s">
        <v>289</v>
      </c>
      <c r="J10" s="278" t="s">
        <v>292</v>
      </c>
      <c r="K10" s="277" t="s">
        <v>289</v>
      </c>
      <c r="L10" s="278" t="s">
        <v>290</v>
      </c>
      <c r="M10" s="277" t="s">
        <v>289</v>
      </c>
      <c r="N10" s="278" t="s">
        <v>290</v>
      </c>
      <c r="O10" s="337"/>
      <c r="P10" s="2"/>
    </row>
    <row r="11" spans="1:15" ht="14.25" customHeight="1">
      <c r="A11" s="212">
        <v>1</v>
      </c>
      <c r="B11" s="127">
        <v>2</v>
      </c>
      <c r="C11" s="128">
        <v>3</v>
      </c>
      <c r="D11" s="127">
        <v>4</v>
      </c>
      <c r="E11" s="128">
        <v>5</v>
      </c>
      <c r="F11" s="128">
        <v>6</v>
      </c>
      <c r="G11" s="128">
        <v>7</v>
      </c>
      <c r="H11" s="128">
        <v>8</v>
      </c>
      <c r="I11" s="128">
        <v>9</v>
      </c>
      <c r="J11" s="128">
        <v>10</v>
      </c>
      <c r="K11" s="128">
        <v>11</v>
      </c>
      <c r="L11" s="128">
        <v>12</v>
      </c>
      <c r="M11" s="323">
        <v>13</v>
      </c>
      <c r="N11" s="323">
        <v>14</v>
      </c>
      <c r="O11" s="269">
        <v>15</v>
      </c>
    </row>
    <row r="12" spans="1:15" ht="21.75" customHeight="1">
      <c r="A12" s="218">
        <v>700</v>
      </c>
      <c r="B12" s="130"/>
      <c r="C12" s="131" t="s">
        <v>12</v>
      </c>
      <c r="D12" s="129"/>
      <c r="E12" s="132">
        <f>IF(SUM(E13,)&gt;0,SUM(E13,),"")</f>
        <v>57808</v>
      </c>
      <c r="F12" s="132">
        <f>IF(SUM(F13,)&gt;0,SUM(F13,),"")</f>
        <v>30000</v>
      </c>
      <c r="G12" s="132">
        <f aca="true" t="shared" si="0" ref="G12:N12">SUM(G14)</f>
        <v>0</v>
      </c>
      <c r="H12" s="132">
        <f t="shared" si="0"/>
        <v>0</v>
      </c>
      <c r="I12" s="132">
        <f t="shared" si="0"/>
        <v>57808</v>
      </c>
      <c r="J12" s="132">
        <f t="shared" si="0"/>
        <v>30000</v>
      </c>
      <c r="K12" s="132">
        <f t="shared" si="0"/>
        <v>0</v>
      </c>
      <c r="L12" s="132">
        <f t="shared" si="0"/>
        <v>0</v>
      </c>
      <c r="M12" s="132">
        <f t="shared" si="0"/>
        <v>0</v>
      </c>
      <c r="N12" s="132">
        <f t="shared" si="0"/>
        <v>0</v>
      </c>
      <c r="O12" s="280">
        <f aca="true" t="shared" si="1" ref="O12:O79">F12/E12</f>
        <v>0.5189593135898145</v>
      </c>
    </row>
    <row r="13" spans="1:15" ht="27" customHeight="1">
      <c r="A13" s="220"/>
      <c r="B13" s="147">
        <v>70005</v>
      </c>
      <c r="C13" s="134" t="s">
        <v>13</v>
      </c>
      <c r="D13" s="133"/>
      <c r="E13" s="43">
        <f>IF(SUM(E14:E14)&gt;0,SUM(E14:E14),"")</f>
        <v>57808</v>
      </c>
      <c r="F13" s="43">
        <f>IF(SUM(F14:F14)&gt;0,SUM(F14:F14),"")</f>
        <v>30000</v>
      </c>
      <c r="G13" s="43">
        <f aca="true" t="shared" si="2" ref="G13:N13">SUM(G14)</f>
        <v>0</v>
      </c>
      <c r="H13" s="43">
        <f t="shared" si="2"/>
        <v>0</v>
      </c>
      <c r="I13" s="43">
        <f t="shared" si="2"/>
        <v>57808</v>
      </c>
      <c r="J13" s="43">
        <f t="shared" si="2"/>
        <v>30000</v>
      </c>
      <c r="K13" s="43">
        <f t="shared" si="2"/>
        <v>0</v>
      </c>
      <c r="L13" s="43">
        <f t="shared" si="2"/>
        <v>0</v>
      </c>
      <c r="M13" s="43">
        <f t="shared" si="2"/>
        <v>0</v>
      </c>
      <c r="N13" s="43">
        <f t="shared" si="2"/>
        <v>0</v>
      </c>
      <c r="O13" s="280">
        <f t="shared" si="1"/>
        <v>0.5189593135898145</v>
      </c>
    </row>
    <row r="14" spans="1:15" ht="63.75" customHeight="1">
      <c r="A14" s="217"/>
      <c r="B14" s="19"/>
      <c r="C14" s="10" t="s">
        <v>76</v>
      </c>
      <c r="D14" s="36" t="s">
        <v>113</v>
      </c>
      <c r="E14" s="37">
        <f>IF('Załącznik Nr 1-dochody'!E34&gt;0,'Załącznik Nr 1-dochody'!E34,"")</f>
        <v>57808</v>
      </c>
      <c r="F14" s="37">
        <f>IF('Załącznik Nr 1-dochody'!F34&gt;0,'Załącznik Nr 1-dochody'!F34,"")</f>
        <v>30000</v>
      </c>
      <c r="G14" s="37"/>
      <c r="H14" s="37"/>
      <c r="I14" s="37">
        <f>E14</f>
        <v>57808</v>
      </c>
      <c r="J14" s="37">
        <f>F14</f>
        <v>30000</v>
      </c>
      <c r="K14" s="37"/>
      <c r="L14" s="37"/>
      <c r="M14" s="297"/>
      <c r="N14" s="297"/>
      <c r="O14" s="280">
        <f t="shared" si="1"/>
        <v>0.5189593135898145</v>
      </c>
    </row>
    <row r="15" spans="1:15" ht="21.75" customHeight="1">
      <c r="A15" s="218">
        <v>710</v>
      </c>
      <c r="B15" s="130"/>
      <c r="C15" s="131" t="s">
        <v>15</v>
      </c>
      <c r="D15" s="129"/>
      <c r="E15" s="132">
        <f>IF(SUM(E16,E18,E20)&gt;0,SUM(E16,E18,E20),"")</f>
        <v>311000</v>
      </c>
      <c r="F15" s="132">
        <f>IF(SUM(F16,F18,F20)&gt;0,SUM(F16,F18,F20),"")</f>
        <v>297000</v>
      </c>
      <c r="G15" s="132">
        <f>SUM(G16)</f>
        <v>0</v>
      </c>
      <c r="H15" s="132">
        <f>SUM(H16)</f>
        <v>0</v>
      </c>
      <c r="I15" s="132">
        <f>SUM(I16,I18,I20)</f>
        <v>311000</v>
      </c>
      <c r="J15" s="132">
        <f>SUM(J16,J18,J20)</f>
        <v>297000</v>
      </c>
      <c r="K15" s="132">
        <f aca="true" t="shared" si="3" ref="K15:N16">SUM(K16)</f>
        <v>0</v>
      </c>
      <c r="L15" s="132">
        <f t="shared" si="3"/>
        <v>0</v>
      </c>
      <c r="M15" s="132">
        <f t="shared" si="3"/>
        <v>0</v>
      </c>
      <c r="N15" s="132">
        <f t="shared" si="3"/>
        <v>0</v>
      </c>
      <c r="O15" s="280">
        <f t="shared" si="1"/>
        <v>0.954983922829582</v>
      </c>
    </row>
    <row r="16" spans="1:15" ht="24" customHeight="1">
      <c r="A16" s="220"/>
      <c r="B16" s="147">
        <v>71013</v>
      </c>
      <c r="C16" s="134" t="s">
        <v>16</v>
      </c>
      <c r="D16" s="133"/>
      <c r="E16" s="43">
        <f>IF(SUM(E17:E17)&gt;0,SUM(E17:E17),"")</f>
        <v>85000</v>
      </c>
      <c r="F16" s="43">
        <f>IF(SUM(F17:F17)&gt;0,SUM(F17:F17),"")</f>
        <v>85000</v>
      </c>
      <c r="G16" s="43">
        <f>SUM(G17)</f>
        <v>0</v>
      </c>
      <c r="H16" s="43">
        <f>SUM(H17)</f>
        <v>0</v>
      </c>
      <c r="I16" s="43">
        <f>SUM(I17)</f>
        <v>85000</v>
      </c>
      <c r="J16" s="43">
        <f>SUM(J17)</f>
        <v>85000</v>
      </c>
      <c r="K16" s="43">
        <f t="shared" si="3"/>
        <v>0</v>
      </c>
      <c r="L16" s="43">
        <f t="shared" si="3"/>
        <v>0</v>
      </c>
      <c r="M16" s="43">
        <f t="shared" si="3"/>
        <v>0</v>
      </c>
      <c r="N16" s="43">
        <f t="shared" si="3"/>
        <v>0</v>
      </c>
      <c r="O16" s="280">
        <f t="shared" si="1"/>
        <v>1</v>
      </c>
    </row>
    <row r="17" spans="1:15" ht="64.5" customHeight="1">
      <c r="A17" s="217"/>
      <c r="B17" s="19"/>
      <c r="C17" s="10" t="s">
        <v>94</v>
      </c>
      <c r="D17" s="36" t="s">
        <v>113</v>
      </c>
      <c r="E17" s="37">
        <f>IF('Załącznik Nr 1-dochody'!E38&gt;0,'Załącznik Nr 1-dochody'!E38,"")</f>
        <v>85000</v>
      </c>
      <c r="F17" s="37">
        <f>IF('Załącznik Nr 1-dochody'!F38&gt;0,'Załącznik Nr 1-dochody'!F38,"")</f>
        <v>85000</v>
      </c>
      <c r="G17" s="37">
        <f>IF('Załącznik Nr 1-dochody'!G38&gt;0,'Załącznik Nr 1-dochody'!G38,"")</f>
      </c>
      <c r="H17" s="37">
        <f>IF('Załącznik Nr 1-dochody'!H38&gt;0,'Załącznik Nr 1-dochody'!H38,"")</f>
      </c>
      <c r="I17" s="37">
        <f>E17</f>
        <v>85000</v>
      </c>
      <c r="J17" s="37">
        <f>F17</f>
        <v>85000</v>
      </c>
      <c r="K17" s="37"/>
      <c r="L17" s="37">
        <f>IF('Załącznik Nr 1-dochody'!L38&gt;0,'Załącznik Nr 1-dochody'!L38,"")</f>
      </c>
      <c r="M17" s="297"/>
      <c r="N17" s="297"/>
      <c r="O17" s="280">
        <f t="shared" si="1"/>
        <v>1</v>
      </c>
    </row>
    <row r="18" spans="1:15" ht="27" customHeight="1">
      <c r="A18" s="220"/>
      <c r="B18" s="147">
        <v>71014</v>
      </c>
      <c r="C18" s="134" t="s">
        <v>17</v>
      </c>
      <c r="D18" s="133"/>
      <c r="E18" s="43">
        <f>IF(SUM(E19:E19)&gt;0,SUM(E19:E19),"")</f>
        <v>20000</v>
      </c>
      <c r="F18" s="43">
        <f>IF(SUM(F19:F19)&gt;0,SUM(F19:F19),"")</f>
        <v>20000</v>
      </c>
      <c r="G18" s="43">
        <f aca="true" t="shared" si="4" ref="G18:N18">SUM(G19)</f>
        <v>0</v>
      </c>
      <c r="H18" s="43">
        <f t="shared" si="4"/>
        <v>0</v>
      </c>
      <c r="I18" s="43">
        <f t="shared" si="4"/>
        <v>20000</v>
      </c>
      <c r="J18" s="43">
        <f t="shared" si="4"/>
        <v>20000</v>
      </c>
      <c r="K18" s="43">
        <f t="shared" si="4"/>
        <v>0</v>
      </c>
      <c r="L18" s="43">
        <f t="shared" si="4"/>
        <v>0</v>
      </c>
      <c r="M18" s="43">
        <f t="shared" si="4"/>
        <v>0</v>
      </c>
      <c r="N18" s="43">
        <f t="shared" si="4"/>
        <v>0</v>
      </c>
      <c r="O18" s="280">
        <f t="shared" si="1"/>
        <v>1</v>
      </c>
    </row>
    <row r="19" spans="1:15" ht="63.75" customHeight="1">
      <c r="A19" s="217"/>
      <c r="B19" s="19"/>
      <c r="C19" s="10" t="s">
        <v>76</v>
      </c>
      <c r="D19" s="36" t="s">
        <v>113</v>
      </c>
      <c r="E19" s="37">
        <f>IF('Załącznik Nr 1-dochody'!E40&gt;0,'Załącznik Nr 1-dochody'!E40,"")</f>
        <v>20000</v>
      </c>
      <c r="F19" s="37">
        <f>IF('Załącznik Nr 1-dochody'!F40&gt;0,'Załącznik Nr 1-dochody'!F40,"")</f>
        <v>20000</v>
      </c>
      <c r="G19" s="37"/>
      <c r="H19" s="37"/>
      <c r="I19" s="37">
        <f>E19</f>
        <v>20000</v>
      </c>
      <c r="J19" s="37">
        <f>F19</f>
        <v>20000</v>
      </c>
      <c r="K19" s="37"/>
      <c r="L19" s="37"/>
      <c r="M19" s="297"/>
      <c r="N19" s="297"/>
      <c r="O19" s="280">
        <f t="shared" si="1"/>
        <v>1</v>
      </c>
    </row>
    <row r="20" spans="1:15" ht="18" customHeight="1">
      <c r="A20" s="220"/>
      <c r="B20" s="147">
        <v>71015</v>
      </c>
      <c r="C20" s="134" t="s">
        <v>18</v>
      </c>
      <c r="D20" s="133"/>
      <c r="E20" s="43">
        <f>SUM(E21:E22)</f>
        <v>206000</v>
      </c>
      <c r="F20" s="43">
        <f aca="true" t="shared" si="5" ref="F20:N20">SUM(F21:F22)</f>
        <v>192000</v>
      </c>
      <c r="G20" s="43">
        <f t="shared" si="5"/>
        <v>0</v>
      </c>
      <c r="H20" s="43">
        <f t="shared" si="5"/>
        <v>0</v>
      </c>
      <c r="I20" s="43">
        <f t="shared" si="5"/>
        <v>206000</v>
      </c>
      <c r="J20" s="43">
        <f t="shared" si="5"/>
        <v>192000</v>
      </c>
      <c r="K20" s="43">
        <f t="shared" si="5"/>
        <v>0</v>
      </c>
      <c r="L20" s="43">
        <f t="shared" si="5"/>
        <v>0</v>
      </c>
      <c r="M20" s="43">
        <f t="shared" si="5"/>
        <v>0</v>
      </c>
      <c r="N20" s="43">
        <f t="shared" si="5"/>
        <v>0</v>
      </c>
      <c r="O20" s="280">
        <f t="shared" si="1"/>
        <v>0.9320388349514563</v>
      </c>
    </row>
    <row r="21" spans="1:15" ht="66.75" customHeight="1">
      <c r="A21" s="220"/>
      <c r="B21" s="158"/>
      <c r="C21" s="10" t="s">
        <v>76</v>
      </c>
      <c r="D21" s="159" t="s">
        <v>113</v>
      </c>
      <c r="E21" s="37">
        <f>IF('Załącznik Nr 1-dochody'!E42&gt;0,'Załącznik Nr 1-dochody'!E42,"")</f>
        <v>206000</v>
      </c>
      <c r="F21" s="37">
        <f>IF('Załącznik Nr 1-dochody'!F42&gt;0,'Załącznik Nr 1-dochody'!F42,"")</f>
        <v>188000</v>
      </c>
      <c r="G21" s="171"/>
      <c r="H21" s="171"/>
      <c r="I21" s="37">
        <f>E21</f>
        <v>206000</v>
      </c>
      <c r="J21" s="37">
        <f>F21</f>
        <v>188000</v>
      </c>
      <c r="K21" s="171"/>
      <c r="L21" s="171"/>
      <c r="M21" s="328"/>
      <c r="N21" s="328"/>
      <c r="O21" s="280">
        <f t="shared" si="1"/>
        <v>0.912621359223301</v>
      </c>
    </row>
    <row r="22" spans="1:15" ht="66.75" customHeight="1">
      <c r="A22" s="220"/>
      <c r="B22" s="158"/>
      <c r="C22" s="11" t="s">
        <v>99</v>
      </c>
      <c r="D22" s="36" t="s">
        <v>121</v>
      </c>
      <c r="E22" s="37">
        <f>IF('Załącznik Nr 1-dochody'!E43&gt;0,'Załącznik Nr 1-dochody'!E43,"")</f>
      </c>
      <c r="F22" s="37">
        <f>IF('Załącznik Nr 1-dochody'!F43&gt;0,'Załącznik Nr 1-dochody'!F43,"")</f>
        <v>4000</v>
      </c>
      <c r="G22" s="171"/>
      <c r="H22" s="171"/>
      <c r="I22" s="37">
        <f>E22</f>
      </c>
      <c r="J22" s="37">
        <f>F22</f>
        <v>4000</v>
      </c>
      <c r="K22" s="171"/>
      <c r="L22" s="171"/>
      <c r="M22" s="328"/>
      <c r="N22" s="328"/>
      <c r="O22" s="280"/>
    </row>
    <row r="23" spans="1:15" ht="21" customHeight="1">
      <c r="A23" s="218">
        <v>750</v>
      </c>
      <c r="B23" s="130"/>
      <c r="C23" s="131" t="s">
        <v>19</v>
      </c>
      <c r="D23" s="129"/>
      <c r="E23" s="132">
        <f>IF(SUM(E24,E26)&gt;0,SUM(E24,E26),"")</f>
        <v>195119</v>
      </c>
      <c r="F23" s="132">
        <f>IF(SUM(F24,F26)&gt;0,SUM(F24,F26),"")</f>
        <v>196100</v>
      </c>
      <c r="G23" s="132">
        <f aca="true" t="shared" si="6" ref="G23:N23">SUM(G26,G24)</f>
        <v>0</v>
      </c>
      <c r="H23" s="132">
        <f t="shared" si="6"/>
        <v>0</v>
      </c>
      <c r="I23" s="132">
        <f t="shared" si="6"/>
        <v>195119</v>
      </c>
      <c r="J23" s="132">
        <f t="shared" si="6"/>
        <v>196100</v>
      </c>
      <c r="K23" s="132">
        <f t="shared" si="6"/>
        <v>0</v>
      </c>
      <c r="L23" s="132">
        <f t="shared" si="6"/>
        <v>0</v>
      </c>
      <c r="M23" s="132">
        <f t="shared" si="6"/>
        <v>0</v>
      </c>
      <c r="N23" s="132">
        <f t="shared" si="6"/>
        <v>0</v>
      </c>
      <c r="O23" s="280">
        <f t="shared" si="1"/>
        <v>1.0050277010439783</v>
      </c>
    </row>
    <row r="24" spans="1:15" s="3" customFormat="1" ht="18" customHeight="1">
      <c r="A24" s="216"/>
      <c r="B24" s="147">
        <v>75011</v>
      </c>
      <c r="C24" s="134" t="s">
        <v>20</v>
      </c>
      <c r="D24" s="133"/>
      <c r="E24" s="43">
        <f>IF(SUM(E25:E25)&gt;0,SUM(E25:E25),"")</f>
        <v>171119</v>
      </c>
      <c r="F24" s="43">
        <f>IF(SUM(F25:F25)&gt;0,SUM(F25:F25),"")</f>
        <v>171100</v>
      </c>
      <c r="G24" s="43">
        <f aca="true" t="shared" si="7" ref="G24:N24">SUM(G25)</f>
        <v>0</v>
      </c>
      <c r="H24" s="43">
        <f t="shared" si="7"/>
        <v>0</v>
      </c>
      <c r="I24" s="43">
        <f t="shared" si="7"/>
        <v>171119</v>
      </c>
      <c r="J24" s="43">
        <f t="shared" si="7"/>
        <v>171100</v>
      </c>
      <c r="K24" s="43">
        <f t="shared" si="7"/>
        <v>0</v>
      </c>
      <c r="L24" s="43">
        <f t="shared" si="7"/>
        <v>0</v>
      </c>
      <c r="M24" s="43">
        <f t="shared" si="7"/>
        <v>0</v>
      </c>
      <c r="N24" s="43">
        <f t="shared" si="7"/>
        <v>0</v>
      </c>
      <c r="O24" s="280">
        <f t="shared" si="1"/>
        <v>0.9998889661580538</v>
      </c>
    </row>
    <row r="25" spans="1:15" ht="63.75" customHeight="1">
      <c r="A25" s="217"/>
      <c r="B25" s="19"/>
      <c r="C25" s="10" t="s">
        <v>76</v>
      </c>
      <c r="D25" s="36" t="s">
        <v>113</v>
      </c>
      <c r="E25" s="37">
        <f>IF('Załącznik Nr 1-dochody'!E49&gt;0,'Załącznik Nr 1-dochody'!E49,"")</f>
        <v>171119</v>
      </c>
      <c r="F25" s="37">
        <f>IF('Załącznik Nr 1-dochody'!F49&gt;0,'Załącznik Nr 1-dochody'!F49,"")</f>
        <v>171100</v>
      </c>
      <c r="G25" s="37"/>
      <c r="H25" s="37"/>
      <c r="I25" s="37">
        <f>E25</f>
        <v>171119</v>
      </c>
      <c r="J25" s="37">
        <f>IF('Załącznik Nr 1-dochody'!I49&gt;0,'Załącznik Nr 1-dochody'!I49,"")</f>
        <v>171100</v>
      </c>
      <c r="K25" s="37"/>
      <c r="L25" s="37"/>
      <c r="M25" s="297"/>
      <c r="N25" s="297"/>
      <c r="O25" s="280">
        <f t="shared" si="1"/>
        <v>0.9998889661580538</v>
      </c>
    </row>
    <row r="26" spans="1:15" s="3" customFormat="1" ht="18" customHeight="1">
      <c r="A26" s="216"/>
      <c r="B26" s="147">
        <v>75045</v>
      </c>
      <c r="C26" s="134" t="s">
        <v>23</v>
      </c>
      <c r="D26" s="133"/>
      <c r="E26" s="43">
        <f>IF(SUM(E27:E27)&gt;0,SUM(E27:E27),"")</f>
        <v>24000</v>
      </c>
      <c r="F26" s="43">
        <f>IF(SUM(F27:F27)&gt;0,SUM(F27:F27),"")</f>
        <v>25000</v>
      </c>
      <c r="G26" s="43">
        <f aca="true" t="shared" si="8" ref="G26:N26">SUM(G27)</f>
        <v>0</v>
      </c>
      <c r="H26" s="43">
        <f t="shared" si="8"/>
        <v>0</v>
      </c>
      <c r="I26" s="43">
        <f t="shared" si="8"/>
        <v>24000</v>
      </c>
      <c r="J26" s="43">
        <f t="shared" si="8"/>
        <v>25000</v>
      </c>
      <c r="K26" s="43">
        <f t="shared" si="8"/>
        <v>0</v>
      </c>
      <c r="L26" s="43">
        <f t="shared" si="8"/>
        <v>0</v>
      </c>
      <c r="M26" s="43">
        <f t="shared" si="8"/>
        <v>0</v>
      </c>
      <c r="N26" s="43">
        <f t="shared" si="8"/>
        <v>0</v>
      </c>
      <c r="O26" s="280">
        <f t="shared" si="1"/>
        <v>1.0416666666666667</v>
      </c>
    </row>
    <row r="27" spans="1:15" ht="66" customHeight="1">
      <c r="A27" s="217"/>
      <c r="B27" s="19"/>
      <c r="C27" s="10" t="s">
        <v>76</v>
      </c>
      <c r="D27" s="36" t="s">
        <v>113</v>
      </c>
      <c r="E27" s="37">
        <f>IF('Załącznik Nr 1-dochody'!E60&gt;0,'Załącznik Nr 1-dochody'!E60,"")</f>
        <v>24000</v>
      </c>
      <c r="F27" s="37">
        <f>IF('Załącznik Nr 1-dochody'!F60&gt;0,'Załącznik Nr 1-dochody'!F60,"")</f>
        <v>25000</v>
      </c>
      <c r="G27" s="37"/>
      <c r="H27" s="37"/>
      <c r="I27" s="37">
        <f>E27</f>
        <v>24000</v>
      </c>
      <c r="J27" s="37">
        <f>F27</f>
        <v>25000</v>
      </c>
      <c r="K27" s="37"/>
      <c r="L27" s="37"/>
      <c r="M27" s="297"/>
      <c r="N27" s="297"/>
      <c r="O27" s="280">
        <f t="shared" si="1"/>
        <v>1.0416666666666667</v>
      </c>
    </row>
    <row r="28" spans="1:15" s="1" customFormat="1" ht="30" customHeight="1">
      <c r="A28" s="218">
        <v>754</v>
      </c>
      <c r="B28" s="130"/>
      <c r="C28" s="131" t="s">
        <v>25</v>
      </c>
      <c r="D28" s="129"/>
      <c r="E28" s="132">
        <f>SUM(E29+E32)</f>
        <v>3949000</v>
      </c>
      <c r="F28" s="132">
        <f aca="true" t="shared" si="9" ref="F28:N28">SUM(F29+F32)</f>
        <v>3955000</v>
      </c>
      <c r="G28" s="132">
        <f t="shared" si="9"/>
        <v>0</v>
      </c>
      <c r="H28" s="132">
        <f t="shared" si="9"/>
        <v>0</v>
      </c>
      <c r="I28" s="132">
        <f t="shared" si="9"/>
        <v>3899000</v>
      </c>
      <c r="J28" s="132">
        <f t="shared" si="9"/>
        <v>3955000</v>
      </c>
      <c r="K28" s="132">
        <f t="shared" si="9"/>
        <v>50000</v>
      </c>
      <c r="L28" s="132">
        <f t="shared" si="9"/>
        <v>0</v>
      </c>
      <c r="M28" s="132">
        <f t="shared" si="9"/>
        <v>0</v>
      </c>
      <c r="N28" s="132">
        <f t="shared" si="9"/>
        <v>0</v>
      </c>
      <c r="O28" s="280">
        <f t="shared" si="1"/>
        <v>1.0015193719929096</v>
      </c>
    </row>
    <row r="29" spans="1:15" s="3" customFormat="1" ht="30" customHeight="1">
      <c r="A29" s="216"/>
      <c r="B29" s="147">
        <v>75411</v>
      </c>
      <c r="C29" s="134" t="s">
        <v>26</v>
      </c>
      <c r="D29" s="133"/>
      <c r="E29" s="43">
        <f>IF(SUM(E30:E31)&gt;0,SUM(E30:E31),"")</f>
        <v>3899000</v>
      </c>
      <c r="F29" s="43">
        <f aca="true" t="shared" si="10" ref="F29:N29">SUM(F30:F31)</f>
        <v>3955000</v>
      </c>
      <c r="G29" s="43">
        <f t="shared" si="10"/>
        <v>0</v>
      </c>
      <c r="H29" s="43">
        <f t="shared" si="10"/>
        <v>0</v>
      </c>
      <c r="I29" s="43">
        <f t="shared" si="10"/>
        <v>3899000</v>
      </c>
      <c r="J29" s="43">
        <f t="shared" si="10"/>
        <v>3955000</v>
      </c>
      <c r="K29" s="43">
        <f t="shared" si="10"/>
        <v>0</v>
      </c>
      <c r="L29" s="43">
        <f t="shared" si="10"/>
        <v>0</v>
      </c>
      <c r="M29" s="43">
        <f t="shared" si="10"/>
        <v>0</v>
      </c>
      <c r="N29" s="43">
        <f t="shared" si="10"/>
        <v>0</v>
      </c>
      <c r="O29" s="280">
        <f t="shared" si="1"/>
        <v>1.014362657091562</v>
      </c>
    </row>
    <row r="30" spans="1:15" ht="66.75" customHeight="1">
      <c r="A30" s="217"/>
      <c r="B30" s="19"/>
      <c r="C30" s="10" t="s">
        <v>76</v>
      </c>
      <c r="D30" s="36" t="s">
        <v>113</v>
      </c>
      <c r="E30" s="37">
        <f>IF('Załącznik Nr 1-dochody'!E68&gt;0,'Załącznik Nr 1-dochody'!E68,"")</f>
        <v>3899000</v>
      </c>
      <c r="F30" s="37">
        <f>IF('Załącznik Nr 1-dochody'!F68&gt;0,'Załącznik Nr 1-dochody'!F68,"")</f>
        <v>3905000</v>
      </c>
      <c r="G30" s="279"/>
      <c r="H30" s="279"/>
      <c r="I30" s="37">
        <f>E30</f>
        <v>3899000</v>
      </c>
      <c r="J30" s="37">
        <f>F30</f>
        <v>3905000</v>
      </c>
      <c r="K30" s="279"/>
      <c r="L30" s="279"/>
      <c r="M30" s="325"/>
      <c r="N30" s="325"/>
      <c r="O30" s="280">
        <f t="shared" si="1"/>
        <v>1.0015388561169531</v>
      </c>
    </row>
    <row r="31" spans="1:15" ht="68.25" customHeight="1">
      <c r="A31" s="217"/>
      <c r="B31" s="19"/>
      <c r="C31" s="11" t="s">
        <v>99</v>
      </c>
      <c r="D31" s="36" t="s">
        <v>121</v>
      </c>
      <c r="E31" s="37">
        <f>IF('Załącznik Nr 1-dochody'!E69&gt;0,'Załącznik Nr 1-dochody'!E69,"")</f>
      </c>
      <c r="F31" s="37">
        <f>IF('Załącznik Nr 1-dochody'!F69&gt;0,'Załącznik Nr 1-dochody'!F69,"")</f>
        <v>50000</v>
      </c>
      <c r="G31" s="279"/>
      <c r="H31" s="279"/>
      <c r="I31" s="37">
        <f>E31</f>
      </c>
      <c r="J31" s="37">
        <f>F31</f>
        <v>50000</v>
      </c>
      <c r="K31" s="279"/>
      <c r="L31" s="279"/>
      <c r="M31" s="325"/>
      <c r="N31" s="325"/>
      <c r="O31" s="280"/>
    </row>
    <row r="32" spans="1:15" ht="22.5" customHeight="1">
      <c r="A32" s="217"/>
      <c r="B32" s="41">
        <v>75495</v>
      </c>
      <c r="C32" s="18" t="s">
        <v>5</v>
      </c>
      <c r="D32" s="42"/>
      <c r="E32" s="51">
        <f>SUM(E33)</f>
        <v>50000</v>
      </c>
      <c r="F32" s="51">
        <f aca="true" t="shared" si="11" ref="F32:N32">SUM(F33)</f>
        <v>0</v>
      </c>
      <c r="G32" s="51">
        <f t="shared" si="11"/>
        <v>0</v>
      </c>
      <c r="H32" s="51">
        <f t="shared" si="11"/>
        <v>0</v>
      </c>
      <c r="I32" s="51">
        <f t="shared" si="11"/>
        <v>0</v>
      </c>
      <c r="J32" s="51">
        <f t="shared" si="11"/>
        <v>0</v>
      </c>
      <c r="K32" s="51">
        <f t="shared" si="11"/>
        <v>50000</v>
      </c>
      <c r="L32" s="51">
        <f t="shared" si="11"/>
        <v>0</v>
      </c>
      <c r="M32" s="51">
        <f t="shared" si="11"/>
        <v>0</v>
      </c>
      <c r="N32" s="51">
        <f t="shared" si="11"/>
        <v>0</v>
      </c>
      <c r="O32" s="280"/>
    </row>
    <row r="33" spans="1:15" ht="59.25" customHeight="1">
      <c r="A33" s="217"/>
      <c r="B33" s="19"/>
      <c r="C33" s="10" t="s">
        <v>265</v>
      </c>
      <c r="D33" s="36" t="s">
        <v>264</v>
      </c>
      <c r="E33" s="37">
        <f>IF('Załącznik Nr 1-dochody'!E74&gt;0,'Załącznik Nr 1-dochody'!E74,"")</f>
        <v>50000</v>
      </c>
      <c r="F33" s="37">
        <f>IF('Załącznik Nr 1-dochody'!F74&gt;0,'Załącznik Nr 1-dochody'!F74,"")</f>
      </c>
      <c r="G33" s="279"/>
      <c r="H33" s="279"/>
      <c r="I33" s="37"/>
      <c r="J33" s="37"/>
      <c r="K33" s="279">
        <f>E33</f>
        <v>50000</v>
      </c>
      <c r="L33" s="279">
        <f>F33</f>
      </c>
      <c r="M33" s="325"/>
      <c r="N33" s="325"/>
      <c r="O33" s="280"/>
    </row>
    <row r="34" spans="1:15" ht="19.5" customHeight="1">
      <c r="A34" s="218">
        <v>801</v>
      </c>
      <c r="B34" s="130"/>
      <c r="C34" s="131" t="s">
        <v>42</v>
      </c>
      <c r="D34" s="180"/>
      <c r="E34" s="264">
        <f>SUM(E35)</f>
        <v>14995</v>
      </c>
      <c r="F34" s="264">
        <f aca="true" t="shared" si="12" ref="F34:N34">SUM(F35)</f>
        <v>0</v>
      </c>
      <c r="G34" s="264">
        <f t="shared" si="12"/>
        <v>0</v>
      </c>
      <c r="H34" s="264">
        <f t="shared" si="12"/>
        <v>0</v>
      </c>
      <c r="I34" s="264">
        <f t="shared" si="12"/>
        <v>0</v>
      </c>
      <c r="J34" s="264">
        <f t="shared" si="12"/>
        <v>0</v>
      </c>
      <c r="K34" s="264">
        <f t="shared" si="12"/>
        <v>0</v>
      </c>
      <c r="L34" s="264">
        <f t="shared" si="12"/>
        <v>0</v>
      </c>
      <c r="M34" s="264">
        <f t="shared" si="12"/>
        <v>14995</v>
      </c>
      <c r="N34" s="264">
        <f t="shared" si="12"/>
        <v>0</v>
      </c>
      <c r="O34" s="280"/>
    </row>
    <row r="35" spans="1:15" ht="22.5" customHeight="1">
      <c r="A35" s="217"/>
      <c r="B35" s="41">
        <v>80102</v>
      </c>
      <c r="C35" s="18" t="s">
        <v>256</v>
      </c>
      <c r="D35" s="42"/>
      <c r="E35" s="51">
        <f>SUM(E36)</f>
        <v>14995</v>
      </c>
      <c r="F35" s="51">
        <f aca="true" t="shared" si="13" ref="F35:N35">SUM(F36)</f>
        <v>0</v>
      </c>
      <c r="G35" s="51">
        <f t="shared" si="13"/>
        <v>0</v>
      </c>
      <c r="H35" s="51">
        <f t="shared" si="13"/>
        <v>0</v>
      </c>
      <c r="I35" s="51">
        <f t="shared" si="13"/>
        <v>0</v>
      </c>
      <c r="J35" s="51">
        <f t="shared" si="13"/>
        <v>0</v>
      </c>
      <c r="K35" s="51">
        <f t="shared" si="13"/>
        <v>0</v>
      </c>
      <c r="L35" s="51">
        <f t="shared" si="13"/>
        <v>0</v>
      </c>
      <c r="M35" s="51">
        <f t="shared" si="13"/>
        <v>14995</v>
      </c>
      <c r="N35" s="51">
        <f t="shared" si="13"/>
        <v>0</v>
      </c>
      <c r="O35" s="280"/>
    </row>
    <row r="36" spans="1:15" ht="64.5" customHeight="1">
      <c r="A36" s="217"/>
      <c r="B36" s="19"/>
      <c r="C36" s="11" t="s">
        <v>255</v>
      </c>
      <c r="D36" s="36" t="s">
        <v>140</v>
      </c>
      <c r="E36" s="37">
        <f>IF('Załącznik Nr 1-dochody'!E127&gt;0,'Załącznik Nr 1-dochody'!E127,"")</f>
        <v>14995</v>
      </c>
      <c r="F36" s="37"/>
      <c r="G36" s="279"/>
      <c r="H36" s="279"/>
      <c r="I36" s="37"/>
      <c r="J36" s="37"/>
      <c r="K36" s="279"/>
      <c r="L36" s="279"/>
      <c r="M36" s="325">
        <f>E36</f>
        <v>14995</v>
      </c>
      <c r="N36" s="325"/>
      <c r="O36" s="280"/>
    </row>
    <row r="37" spans="1:15" s="4" customFormat="1" ht="24" customHeight="1">
      <c r="A37" s="224">
        <v>803</v>
      </c>
      <c r="B37" s="193"/>
      <c r="C37" s="202" t="s">
        <v>217</v>
      </c>
      <c r="D37" s="235"/>
      <c r="E37" s="236">
        <f>SUM(E38)</f>
        <v>12420</v>
      </c>
      <c r="F37" s="236">
        <f>SUM(F38)</f>
        <v>8075</v>
      </c>
      <c r="G37" s="236">
        <f aca="true" t="shared" si="14" ref="G37:N37">SUM(G38)</f>
        <v>0</v>
      </c>
      <c r="H37" s="236">
        <f t="shared" si="14"/>
        <v>0</v>
      </c>
      <c r="I37" s="236">
        <f t="shared" si="14"/>
        <v>0</v>
      </c>
      <c r="J37" s="236">
        <f t="shared" si="14"/>
        <v>0</v>
      </c>
      <c r="K37" s="236">
        <f t="shared" si="14"/>
        <v>12420</v>
      </c>
      <c r="L37" s="236">
        <f t="shared" si="14"/>
        <v>8075</v>
      </c>
      <c r="M37" s="236">
        <f t="shared" si="14"/>
        <v>0</v>
      </c>
      <c r="N37" s="236">
        <f t="shared" si="14"/>
        <v>0</v>
      </c>
      <c r="O37" s="280">
        <f t="shared" si="1"/>
        <v>0.6501610305958132</v>
      </c>
    </row>
    <row r="38" spans="1:15" s="4" customFormat="1" ht="20.25" customHeight="1">
      <c r="A38" s="217"/>
      <c r="B38" s="41">
        <v>80309</v>
      </c>
      <c r="C38" s="18" t="s">
        <v>216</v>
      </c>
      <c r="D38" s="42"/>
      <c r="E38" s="51">
        <f aca="true" t="shared" si="15" ref="E38:N38">SUM(E39:E39)</f>
        <v>12420</v>
      </c>
      <c r="F38" s="51">
        <f t="shared" si="15"/>
        <v>8075</v>
      </c>
      <c r="G38" s="51">
        <f t="shared" si="15"/>
        <v>0</v>
      </c>
      <c r="H38" s="51">
        <f t="shared" si="15"/>
        <v>0</v>
      </c>
      <c r="I38" s="51">
        <f t="shared" si="15"/>
        <v>0</v>
      </c>
      <c r="J38" s="51">
        <f t="shared" si="15"/>
        <v>0</v>
      </c>
      <c r="K38" s="51">
        <f t="shared" si="15"/>
        <v>12420</v>
      </c>
      <c r="L38" s="51">
        <f t="shared" si="15"/>
        <v>8075</v>
      </c>
      <c r="M38" s="51">
        <f t="shared" si="15"/>
        <v>0</v>
      </c>
      <c r="N38" s="51">
        <f t="shared" si="15"/>
        <v>0</v>
      </c>
      <c r="O38" s="280">
        <f t="shared" si="1"/>
        <v>0.6501610305958132</v>
      </c>
    </row>
    <row r="39" spans="1:15" s="4" customFormat="1" ht="81.75" customHeight="1">
      <c r="A39" s="217"/>
      <c r="B39" s="19"/>
      <c r="C39" s="10" t="s">
        <v>243</v>
      </c>
      <c r="D39" s="36" t="s">
        <v>235</v>
      </c>
      <c r="E39" s="37">
        <f>IF('Załącznik Nr 1-dochody'!E157&gt;0,'Załącznik Nr 1-dochody'!E157,"")</f>
        <v>12420</v>
      </c>
      <c r="F39" s="37">
        <f>IF('Załącznik Nr 1-dochody'!F157&gt;0,'Załącznik Nr 1-dochody'!F157,"")</f>
        <v>8075</v>
      </c>
      <c r="G39" s="37"/>
      <c r="H39" s="37"/>
      <c r="I39" s="37"/>
      <c r="J39" s="279"/>
      <c r="K39" s="279">
        <f>E39</f>
        <v>12420</v>
      </c>
      <c r="L39" s="279">
        <f>F39</f>
        <v>8075</v>
      </c>
      <c r="M39" s="325"/>
      <c r="N39" s="325"/>
      <c r="O39" s="280">
        <f t="shared" si="1"/>
        <v>0.6501610305958132</v>
      </c>
    </row>
    <row r="40" spans="1:15" s="7" customFormat="1" ht="24" customHeight="1">
      <c r="A40" s="218">
        <v>851</v>
      </c>
      <c r="B40" s="130"/>
      <c r="C40" s="131" t="s">
        <v>46</v>
      </c>
      <c r="D40" s="129"/>
      <c r="E40" s="132">
        <f>IF(SUM(E41)&gt;0,SUM(E41),"")</f>
        <v>29000</v>
      </c>
      <c r="F40" s="132">
        <f>SUM(F41)</f>
        <v>31000</v>
      </c>
      <c r="G40" s="132">
        <f aca="true" t="shared" si="16" ref="G40:N40">SUM(G41)</f>
        <v>0</v>
      </c>
      <c r="H40" s="132">
        <f t="shared" si="16"/>
        <v>0</v>
      </c>
      <c r="I40" s="132">
        <f t="shared" si="16"/>
        <v>29000</v>
      </c>
      <c r="J40" s="132">
        <f t="shared" si="16"/>
        <v>31000</v>
      </c>
      <c r="K40" s="132">
        <f t="shared" si="16"/>
        <v>0</v>
      </c>
      <c r="L40" s="132">
        <f t="shared" si="16"/>
        <v>0</v>
      </c>
      <c r="M40" s="132">
        <f t="shared" si="16"/>
        <v>0</v>
      </c>
      <c r="N40" s="132">
        <f t="shared" si="16"/>
        <v>0</v>
      </c>
      <c r="O40" s="280">
        <f t="shared" si="1"/>
        <v>1.0689655172413792</v>
      </c>
    </row>
    <row r="41" spans="1:15" s="5" customFormat="1" ht="54" customHeight="1">
      <c r="A41" s="216"/>
      <c r="B41" s="147">
        <v>85156</v>
      </c>
      <c r="C41" s="134" t="s">
        <v>102</v>
      </c>
      <c r="D41" s="133"/>
      <c r="E41" s="43">
        <f>SUM(E42:E43)</f>
        <v>29000</v>
      </c>
      <c r="F41" s="43">
        <f>SUM(F42:F43)</f>
        <v>31000</v>
      </c>
      <c r="G41" s="43">
        <f aca="true" t="shared" si="17" ref="G41:N41">SUM(G42:G43)</f>
        <v>0</v>
      </c>
      <c r="H41" s="43">
        <f t="shared" si="17"/>
        <v>0</v>
      </c>
      <c r="I41" s="43">
        <f t="shared" si="17"/>
        <v>29000</v>
      </c>
      <c r="J41" s="43">
        <f t="shared" si="17"/>
        <v>31000</v>
      </c>
      <c r="K41" s="43">
        <f t="shared" si="17"/>
        <v>0</v>
      </c>
      <c r="L41" s="43">
        <f t="shared" si="17"/>
        <v>0</v>
      </c>
      <c r="M41" s="43">
        <f t="shared" si="17"/>
        <v>0</v>
      </c>
      <c r="N41" s="43">
        <f t="shared" si="17"/>
        <v>0</v>
      </c>
      <c r="O41" s="280">
        <f t="shared" si="1"/>
        <v>1.0689655172413792</v>
      </c>
    </row>
    <row r="42" spans="1:15" s="4" customFormat="1" ht="64.5" customHeight="1">
      <c r="A42" s="217"/>
      <c r="B42" s="19"/>
      <c r="C42" s="10" t="s">
        <v>76</v>
      </c>
      <c r="D42" s="36" t="s">
        <v>113</v>
      </c>
      <c r="E42" s="37">
        <f>IF('Załącznik Nr 1-dochody'!E160&gt;0,'Załącznik Nr 1-dochody'!E160,"")</f>
        <v>2000</v>
      </c>
      <c r="F42" s="37">
        <f>IF('Załącznik Nr 1-dochody'!F160&gt;0,'Załącznik Nr 1-dochody'!F160,"")</f>
        <v>3000</v>
      </c>
      <c r="G42" s="37">
        <f>IF('Załącznik Nr 1-dochody'!G160&gt;0,'Załącznik Nr 1-dochody'!G160,"")</f>
      </c>
      <c r="H42" s="37">
        <f>IF('Załącznik Nr 1-dochody'!H160&gt;0,'Załącznik Nr 1-dochody'!H160,"")</f>
      </c>
      <c r="I42" s="37">
        <f>E42</f>
        <v>2000</v>
      </c>
      <c r="J42" s="37">
        <f>F42</f>
        <v>3000</v>
      </c>
      <c r="K42" s="37"/>
      <c r="L42" s="37">
        <f>IF('Załącznik Nr 1-dochody'!L160&gt;0,'Załącznik Nr 1-dochody'!L160,"")</f>
      </c>
      <c r="M42" s="297"/>
      <c r="N42" s="297"/>
      <c r="O42" s="280">
        <f t="shared" si="1"/>
        <v>1.5</v>
      </c>
    </row>
    <row r="43" spans="1:15" s="4" customFormat="1" ht="65.25" customHeight="1">
      <c r="A43" s="217"/>
      <c r="B43" s="19"/>
      <c r="C43" s="11" t="s">
        <v>94</v>
      </c>
      <c r="D43" s="36" t="s">
        <v>113</v>
      </c>
      <c r="E43" s="37">
        <f>IF('Załącznik Nr 1-dochody'!E162&gt;0,'Załącznik Nr 1-dochody'!E162,"")</f>
        <v>27000</v>
      </c>
      <c r="F43" s="37">
        <f>IF('Załącznik Nr 1-dochody'!F162&gt;0,'Załącznik Nr 1-dochody'!F162,"")</f>
        <v>28000</v>
      </c>
      <c r="G43" s="279"/>
      <c r="H43" s="279"/>
      <c r="I43" s="37">
        <f>E43</f>
        <v>27000</v>
      </c>
      <c r="J43" s="37">
        <f>F43</f>
        <v>28000</v>
      </c>
      <c r="K43" s="279"/>
      <c r="L43" s="279"/>
      <c r="M43" s="325"/>
      <c r="N43" s="325"/>
      <c r="O43" s="280">
        <f t="shared" si="1"/>
        <v>1.037037037037037</v>
      </c>
    </row>
    <row r="44" spans="1:15" s="7" customFormat="1" ht="22.5" customHeight="1">
      <c r="A44" s="218">
        <v>852</v>
      </c>
      <c r="B44" s="130"/>
      <c r="C44" s="131" t="s">
        <v>103</v>
      </c>
      <c r="D44" s="129"/>
      <c r="E44" s="132">
        <f>SUM(E45,E47,E49,E51,E53,E56,E58)</f>
        <v>2631868</v>
      </c>
      <c r="F44" s="132">
        <f aca="true" t="shared" si="18" ref="F44:N44">SUM(F45,F47,F49,F51,F53,F56,F58)</f>
        <v>2521000</v>
      </c>
      <c r="G44" s="132">
        <f t="shared" si="18"/>
        <v>1892479</v>
      </c>
      <c r="H44" s="132">
        <f t="shared" si="18"/>
        <v>1562000</v>
      </c>
      <c r="I44" s="132">
        <f t="shared" si="18"/>
        <v>95000</v>
      </c>
      <c r="J44" s="132">
        <f t="shared" si="18"/>
        <v>41000</v>
      </c>
      <c r="K44" s="132">
        <f t="shared" si="18"/>
        <v>644389</v>
      </c>
      <c r="L44" s="132">
        <f t="shared" si="18"/>
        <v>918000</v>
      </c>
      <c r="M44" s="132">
        <f t="shared" si="18"/>
        <v>0</v>
      </c>
      <c r="N44" s="132">
        <f t="shared" si="18"/>
        <v>0</v>
      </c>
      <c r="O44" s="280">
        <f t="shared" si="1"/>
        <v>0.9578747870333922</v>
      </c>
    </row>
    <row r="45" spans="1:15" s="5" customFormat="1" ht="30.75" customHeight="1">
      <c r="A45" s="216"/>
      <c r="B45" s="147">
        <v>85201</v>
      </c>
      <c r="C45" s="134" t="s">
        <v>47</v>
      </c>
      <c r="D45" s="133"/>
      <c r="E45" s="43">
        <f>IF(SUM(E46:E46)&gt;0,SUM(E46:E46),"")</f>
        <v>537565</v>
      </c>
      <c r="F45" s="43">
        <f>SUM(F46)</f>
        <v>749000</v>
      </c>
      <c r="G45" s="43">
        <f aca="true" t="shared" si="19" ref="G45:N45">SUM(G46)</f>
        <v>0</v>
      </c>
      <c r="H45" s="43">
        <f t="shared" si="19"/>
        <v>0</v>
      </c>
      <c r="I45" s="43">
        <f t="shared" si="19"/>
        <v>0</v>
      </c>
      <c r="J45" s="43">
        <f t="shared" si="19"/>
        <v>0</v>
      </c>
      <c r="K45" s="43">
        <f t="shared" si="19"/>
        <v>537565</v>
      </c>
      <c r="L45" s="43">
        <f t="shared" si="19"/>
        <v>749000</v>
      </c>
      <c r="M45" s="43">
        <f t="shared" si="19"/>
        <v>0</v>
      </c>
      <c r="N45" s="43">
        <f t="shared" si="19"/>
        <v>0</v>
      </c>
      <c r="O45" s="280">
        <f t="shared" si="1"/>
        <v>1.3933198775961977</v>
      </c>
    </row>
    <row r="46" spans="1:15" s="4" customFormat="1" ht="56.25" customHeight="1">
      <c r="A46" s="217"/>
      <c r="B46" s="19"/>
      <c r="C46" s="11" t="s">
        <v>91</v>
      </c>
      <c r="D46" s="36" t="s">
        <v>139</v>
      </c>
      <c r="E46" s="37">
        <f>IF('Załącznik Nr 1-dochody'!E168&gt;0,'Załącznik Nr 1-dochody'!E168,"")</f>
        <v>537565</v>
      </c>
      <c r="F46" s="37">
        <f>IF('Załącznik Nr 1-dochody'!F168&gt;0,'Załącznik Nr 1-dochody'!F168,"")</f>
        <v>749000</v>
      </c>
      <c r="G46" s="37">
        <f>IF('Załącznik Nr 1-dochody'!G168&gt;0,'Załącznik Nr 1-dochody'!G168,"")</f>
      </c>
      <c r="H46" s="37">
        <f>IF('Załącznik Nr 1-dochody'!H168&gt;0,'Załącznik Nr 1-dochody'!H168,"")</f>
      </c>
      <c r="I46" s="37"/>
      <c r="J46" s="37"/>
      <c r="K46" s="37">
        <f>E46</f>
        <v>537565</v>
      </c>
      <c r="L46" s="37">
        <f>F46</f>
        <v>749000</v>
      </c>
      <c r="M46" s="297"/>
      <c r="N46" s="297"/>
      <c r="O46" s="280">
        <f t="shared" si="1"/>
        <v>1.3933198775961977</v>
      </c>
    </row>
    <row r="47" spans="1:15" s="5" customFormat="1" ht="18.75" customHeight="1">
      <c r="A47" s="216"/>
      <c r="B47" s="147">
        <v>85202</v>
      </c>
      <c r="C47" s="134" t="s">
        <v>50</v>
      </c>
      <c r="D47" s="133"/>
      <c r="E47" s="43">
        <f aca="true" t="shared" si="20" ref="E47:N47">SUM(E48:E48)</f>
        <v>1750260</v>
      </c>
      <c r="F47" s="43">
        <f t="shared" si="20"/>
        <v>1562000</v>
      </c>
      <c r="G47" s="43">
        <f t="shared" si="20"/>
        <v>1750260</v>
      </c>
      <c r="H47" s="43">
        <f t="shared" si="20"/>
        <v>1562000</v>
      </c>
      <c r="I47" s="43">
        <f t="shared" si="20"/>
        <v>0</v>
      </c>
      <c r="J47" s="43">
        <f t="shared" si="20"/>
        <v>0</v>
      </c>
      <c r="K47" s="43">
        <f t="shared" si="20"/>
        <v>0</v>
      </c>
      <c r="L47" s="43">
        <f t="shared" si="20"/>
        <v>0</v>
      </c>
      <c r="M47" s="43">
        <f t="shared" si="20"/>
        <v>0</v>
      </c>
      <c r="N47" s="43">
        <f t="shared" si="20"/>
        <v>0</v>
      </c>
      <c r="O47" s="280">
        <f t="shared" si="1"/>
        <v>0.892438837658405</v>
      </c>
    </row>
    <row r="48" spans="1:15" s="4" customFormat="1" ht="42.75" customHeight="1">
      <c r="A48" s="217"/>
      <c r="B48" s="19"/>
      <c r="C48" s="11" t="s">
        <v>49</v>
      </c>
      <c r="D48" s="36" t="s">
        <v>136</v>
      </c>
      <c r="E48" s="37">
        <f>IF('Załącznik Nr 1-dochody'!E173&gt;0,'Załącznik Nr 1-dochody'!E173,"")</f>
        <v>1750260</v>
      </c>
      <c r="F48" s="37">
        <f>IF('Załącznik Nr 1-dochody'!F173&gt;0,'Załącznik Nr 1-dochody'!F173,"")</f>
        <v>1562000</v>
      </c>
      <c r="G48" s="37">
        <f>E48</f>
        <v>1750260</v>
      </c>
      <c r="H48" s="37">
        <f>F48</f>
        <v>1562000</v>
      </c>
      <c r="I48" s="37"/>
      <c r="J48" s="279"/>
      <c r="K48" s="279"/>
      <c r="L48" s="279"/>
      <c r="M48" s="325"/>
      <c r="N48" s="325"/>
      <c r="O48" s="280">
        <f t="shared" si="1"/>
        <v>0.892438837658405</v>
      </c>
    </row>
    <row r="49" spans="1:15" s="5" customFormat="1" ht="18" customHeight="1">
      <c r="A49" s="216"/>
      <c r="B49" s="147">
        <v>85204</v>
      </c>
      <c r="C49" s="134" t="s">
        <v>52</v>
      </c>
      <c r="D49" s="133"/>
      <c r="E49" s="43">
        <f>IF(SUM(E50:E50)&gt;0,SUM(E50:E50),"")</f>
        <v>100000</v>
      </c>
      <c r="F49" s="43">
        <f>SUM(F50)</f>
        <v>169000</v>
      </c>
      <c r="G49" s="43">
        <f aca="true" t="shared" si="21" ref="G49:N49">SUM(G50)</f>
        <v>0</v>
      </c>
      <c r="H49" s="43">
        <f t="shared" si="21"/>
        <v>0</v>
      </c>
      <c r="I49" s="43">
        <f t="shared" si="21"/>
        <v>0</v>
      </c>
      <c r="J49" s="43">
        <f t="shared" si="21"/>
        <v>0</v>
      </c>
      <c r="K49" s="43">
        <f t="shared" si="21"/>
        <v>100000</v>
      </c>
      <c r="L49" s="43">
        <f t="shared" si="21"/>
        <v>169000</v>
      </c>
      <c r="M49" s="43">
        <f t="shared" si="21"/>
        <v>0</v>
      </c>
      <c r="N49" s="43">
        <f t="shared" si="21"/>
        <v>0</v>
      </c>
      <c r="O49" s="280">
        <f t="shared" si="1"/>
        <v>1.69</v>
      </c>
    </row>
    <row r="50" spans="1:15" s="4" customFormat="1" ht="54.75" customHeight="1">
      <c r="A50" s="217"/>
      <c r="B50" s="19"/>
      <c r="C50" s="11" t="s">
        <v>91</v>
      </c>
      <c r="D50" s="36" t="s">
        <v>139</v>
      </c>
      <c r="E50" s="37">
        <f>IF('Załącznik Nr 1-dochody'!E181&gt;0,'Załącznik Nr 1-dochody'!E181,"")</f>
        <v>100000</v>
      </c>
      <c r="F50" s="37">
        <f>IF('Załącznik Nr 1-dochody'!F181&gt;0,'Załącznik Nr 1-dochody'!F181,"")</f>
        <v>169000</v>
      </c>
      <c r="G50" s="37"/>
      <c r="H50" s="37"/>
      <c r="I50" s="37"/>
      <c r="J50" s="279"/>
      <c r="K50" s="37">
        <f>E50</f>
        <v>100000</v>
      </c>
      <c r="L50" s="279">
        <f>F50</f>
        <v>169000</v>
      </c>
      <c r="M50" s="325"/>
      <c r="N50" s="325"/>
      <c r="O50" s="280">
        <f t="shared" si="1"/>
        <v>1.69</v>
      </c>
    </row>
    <row r="51" spans="1:15" s="4" customFormat="1" ht="18" customHeight="1">
      <c r="A51" s="217"/>
      <c r="B51" s="41">
        <v>85220</v>
      </c>
      <c r="C51" s="18" t="s">
        <v>312</v>
      </c>
      <c r="D51" s="42"/>
      <c r="E51" s="51">
        <f>SUM(E52)</f>
        <v>139219</v>
      </c>
      <c r="F51" s="51">
        <f aca="true" t="shared" si="22" ref="F51:N51">SUM(F52)</f>
        <v>0</v>
      </c>
      <c r="G51" s="51">
        <f t="shared" si="22"/>
        <v>139219</v>
      </c>
      <c r="H51" s="51">
        <f t="shared" si="22"/>
        <v>0</v>
      </c>
      <c r="I51" s="51">
        <f t="shared" si="22"/>
        <v>0</v>
      </c>
      <c r="J51" s="51">
        <f t="shared" si="22"/>
        <v>0</v>
      </c>
      <c r="K51" s="51">
        <f t="shared" si="22"/>
        <v>0</v>
      </c>
      <c r="L51" s="51">
        <f t="shared" si="22"/>
        <v>0</v>
      </c>
      <c r="M51" s="51">
        <f t="shared" si="22"/>
        <v>0</v>
      </c>
      <c r="N51" s="51">
        <f t="shared" si="22"/>
        <v>0</v>
      </c>
      <c r="O51" s="280"/>
    </row>
    <row r="52" spans="1:15" s="4" customFormat="1" ht="54.75" customHeight="1">
      <c r="A52" s="217"/>
      <c r="B52" s="19"/>
      <c r="C52" s="11" t="s">
        <v>49</v>
      </c>
      <c r="D52" s="36" t="s">
        <v>136</v>
      </c>
      <c r="E52" s="37">
        <f>IF('Załącznik Nr 1-dochody'!E193&gt;0,'Załącznik Nr 1-dochody'!E193,"")</f>
        <v>139219</v>
      </c>
      <c r="F52" s="37"/>
      <c r="G52" s="37">
        <f>E52</f>
        <v>139219</v>
      </c>
      <c r="H52" s="37"/>
      <c r="I52" s="37"/>
      <c r="J52" s="279"/>
      <c r="K52" s="37"/>
      <c r="L52" s="279"/>
      <c r="M52" s="325"/>
      <c r="N52" s="325"/>
      <c r="O52" s="280"/>
    </row>
    <row r="53" spans="1:15" s="5" customFormat="1" ht="21" customHeight="1">
      <c r="A53" s="216"/>
      <c r="B53" s="147">
        <v>85226</v>
      </c>
      <c r="C53" s="134" t="s">
        <v>54</v>
      </c>
      <c r="D53" s="133"/>
      <c r="E53" s="43">
        <f>SUM(E54:E55)</f>
        <v>5936</v>
      </c>
      <c r="F53" s="43">
        <f aca="true" t="shared" si="23" ref="F53:N53">SUM(F54:F55)</f>
        <v>0</v>
      </c>
      <c r="G53" s="43">
        <f t="shared" si="23"/>
        <v>3000</v>
      </c>
      <c r="H53" s="43">
        <f t="shared" si="23"/>
        <v>0</v>
      </c>
      <c r="I53" s="43">
        <f t="shared" si="23"/>
        <v>0</v>
      </c>
      <c r="J53" s="43">
        <f t="shared" si="23"/>
        <v>0</v>
      </c>
      <c r="K53" s="43">
        <f t="shared" si="23"/>
        <v>2936</v>
      </c>
      <c r="L53" s="43">
        <f t="shared" si="23"/>
        <v>0</v>
      </c>
      <c r="M53" s="43">
        <f t="shared" si="23"/>
        <v>0</v>
      </c>
      <c r="N53" s="43">
        <f t="shared" si="23"/>
        <v>0</v>
      </c>
      <c r="O53" s="280"/>
    </row>
    <row r="54" spans="1:15" s="4" customFormat="1" ht="63.75">
      <c r="A54" s="217"/>
      <c r="B54" s="19"/>
      <c r="C54" s="11" t="s">
        <v>93</v>
      </c>
      <c r="D54" s="36" t="s">
        <v>139</v>
      </c>
      <c r="E54" s="37">
        <f>IF('Załącznik Nr 1-dochody'!E199&gt;0,'Załącznik Nr 1-dochody'!E199,"")</f>
        <v>2936</v>
      </c>
      <c r="F54" s="37">
        <f>IF('Załącznik Nr 1-dochody'!F199&gt;0,'Załącznik Nr 1-dochody'!F199,"")</f>
      </c>
      <c r="G54" s="279"/>
      <c r="H54" s="279"/>
      <c r="I54" s="37"/>
      <c r="J54" s="279"/>
      <c r="K54" s="37">
        <f>E54</f>
        <v>2936</v>
      </c>
      <c r="L54" s="37">
        <f>F54</f>
      </c>
      <c r="M54" s="297"/>
      <c r="N54" s="297"/>
      <c r="O54" s="280"/>
    </row>
    <row r="55" spans="1:15" s="4" customFormat="1" ht="38.25">
      <c r="A55" s="217"/>
      <c r="B55" s="19"/>
      <c r="C55" s="11" t="s">
        <v>49</v>
      </c>
      <c r="D55" s="36" t="s">
        <v>136</v>
      </c>
      <c r="E55" s="37">
        <f>IF('Załącznik Nr 1-dochody'!E198&gt;0,'Załącznik Nr 1-dochody'!E198,"")</f>
        <v>3000</v>
      </c>
      <c r="F55" s="37"/>
      <c r="G55" s="279">
        <f>E55</f>
        <v>3000</v>
      </c>
      <c r="H55" s="279"/>
      <c r="I55" s="37"/>
      <c r="J55" s="279"/>
      <c r="K55" s="37"/>
      <c r="L55" s="37"/>
      <c r="M55" s="297"/>
      <c r="N55" s="297"/>
      <c r="O55" s="280"/>
    </row>
    <row r="56" spans="1:15" s="8" customFormat="1" ht="23.25" customHeight="1">
      <c r="A56" s="223"/>
      <c r="B56" s="147">
        <v>85231</v>
      </c>
      <c r="C56" s="134" t="s">
        <v>68</v>
      </c>
      <c r="D56" s="192"/>
      <c r="E56" s="43">
        <f>IF(SUM(E57:E57)&gt;0,SUM(E57:E57),"")</f>
        <v>95000</v>
      </c>
      <c r="F56" s="43">
        <f>IF(SUM(F57:F57)&gt;0,SUM(F57:F57),"")</f>
        <v>41000</v>
      </c>
      <c r="G56" s="43">
        <f aca="true" t="shared" si="24" ref="G56:N56">SUM(G57)</f>
        <v>0</v>
      </c>
      <c r="H56" s="43">
        <f t="shared" si="24"/>
        <v>0</v>
      </c>
      <c r="I56" s="43">
        <f t="shared" si="24"/>
        <v>95000</v>
      </c>
      <c r="J56" s="43">
        <f t="shared" si="24"/>
        <v>41000</v>
      </c>
      <c r="K56" s="43">
        <f t="shared" si="24"/>
        <v>0</v>
      </c>
      <c r="L56" s="43">
        <f t="shared" si="24"/>
        <v>0</v>
      </c>
      <c r="M56" s="43">
        <f t="shared" si="24"/>
        <v>0</v>
      </c>
      <c r="N56" s="43">
        <f t="shared" si="24"/>
        <v>0</v>
      </c>
      <c r="O56" s="280">
        <f t="shared" si="1"/>
        <v>0.43157894736842106</v>
      </c>
    </row>
    <row r="57" spans="1:15" s="4" customFormat="1" ht="67.5" customHeight="1">
      <c r="A57" s="217"/>
      <c r="B57" s="19"/>
      <c r="C57" s="10" t="s">
        <v>76</v>
      </c>
      <c r="D57" s="36" t="s">
        <v>113</v>
      </c>
      <c r="E57" s="37">
        <f>IF('Załącznik Nr 1-dochody'!E204&gt;0,'Załącznik Nr 1-dochody'!E204,"")</f>
        <v>95000</v>
      </c>
      <c r="F57" s="37">
        <f>IF('Załącznik Nr 1-dochody'!F204&gt;0,'Załącznik Nr 1-dochody'!F204,"")</f>
        <v>41000</v>
      </c>
      <c r="G57" s="279"/>
      <c r="H57" s="279"/>
      <c r="I57" s="37">
        <f>E57</f>
        <v>95000</v>
      </c>
      <c r="J57" s="37">
        <f>F57</f>
        <v>41000</v>
      </c>
      <c r="K57" s="279"/>
      <c r="L57" s="279"/>
      <c r="M57" s="325"/>
      <c r="N57" s="325"/>
      <c r="O57" s="280">
        <f t="shared" si="1"/>
        <v>0.43157894736842106</v>
      </c>
    </row>
    <row r="58" spans="1:15" s="4" customFormat="1" ht="16.5" customHeight="1">
      <c r="A58" s="217"/>
      <c r="B58" s="41">
        <v>85295</v>
      </c>
      <c r="C58" s="18" t="s">
        <v>268</v>
      </c>
      <c r="D58" s="42"/>
      <c r="E58" s="51">
        <f>SUM(E59)</f>
        <v>3888</v>
      </c>
      <c r="F58" s="51">
        <f aca="true" t="shared" si="25" ref="F58:N58">SUM(F59)</f>
        <v>0</v>
      </c>
      <c r="G58" s="51">
        <f t="shared" si="25"/>
        <v>0</v>
      </c>
      <c r="H58" s="51">
        <f t="shared" si="25"/>
        <v>0</v>
      </c>
      <c r="I58" s="51">
        <f t="shared" si="25"/>
        <v>0</v>
      </c>
      <c r="J58" s="51">
        <f t="shared" si="25"/>
        <v>0</v>
      </c>
      <c r="K58" s="51">
        <f t="shared" si="25"/>
        <v>3888</v>
      </c>
      <c r="L58" s="51">
        <f t="shared" si="25"/>
        <v>0</v>
      </c>
      <c r="M58" s="51">
        <f t="shared" si="25"/>
        <v>0</v>
      </c>
      <c r="N58" s="51">
        <f t="shared" si="25"/>
        <v>0</v>
      </c>
      <c r="O58" s="280"/>
    </row>
    <row r="59" spans="1:15" s="4" customFormat="1" ht="69.75" customHeight="1">
      <c r="A59" s="217"/>
      <c r="B59" s="19"/>
      <c r="C59" s="11" t="s">
        <v>93</v>
      </c>
      <c r="D59" s="36" t="s">
        <v>139</v>
      </c>
      <c r="E59" s="37">
        <f>IF('Załącznik Nr 1-dochody'!E207&gt;0,'Załącznik Nr 1-dochody'!E207,"")</f>
        <v>3888</v>
      </c>
      <c r="F59" s="37"/>
      <c r="G59" s="279"/>
      <c r="H59" s="279"/>
      <c r="I59" s="37"/>
      <c r="J59" s="37"/>
      <c r="K59" s="279">
        <f>E59</f>
        <v>3888</v>
      </c>
      <c r="L59" s="279"/>
      <c r="M59" s="325"/>
      <c r="N59" s="325"/>
      <c r="O59" s="280"/>
    </row>
    <row r="60" spans="1:15" s="4" customFormat="1" ht="36.75" customHeight="1">
      <c r="A60" s="224">
        <v>853</v>
      </c>
      <c r="B60" s="194"/>
      <c r="C60" s="195" t="s">
        <v>104</v>
      </c>
      <c r="D60" s="196"/>
      <c r="E60" s="132">
        <f>SUM(E61)</f>
        <v>140000</v>
      </c>
      <c r="F60" s="132">
        <f aca="true" t="shared" si="26" ref="F60:N60">SUM(F61)</f>
        <v>140000</v>
      </c>
      <c r="G60" s="132">
        <f t="shared" si="26"/>
        <v>0</v>
      </c>
      <c r="H60" s="132">
        <f t="shared" si="26"/>
        <v>0</v>
      </c>
      <c r="I60" s="132">
        <f t="shared" si="26"/>
        <v>140000</v>
      </c>
      <c r="J60" s="132">
        <f t="shared" si="26"/>
        <v>140000</v>
      </c>
      <c r="K60" s="132">
        <f t="shared" si="26"/>
        <v>0</v>
      </c>
      <c r="L60" s="132">
        <f t="shared" si="26"/>
        <v>0</v>
      </c>
      <c r="M60" s="132">
        <f t="shared" si="26"/>
        <v>0</v>
      </c>
      <c r="N60" s="132">
        <f t="shared" si="26"/>
        <v>0</v>
      </c>
      <c r="O60" s="280">
        <f t="shared" si="1"/>
        <v>1</v>
      </c>
    </row>
    <row r="61" spans="1:15" s="4" customFormat="1" ht="33" customHeight="1">
      <c r="A61" s="217"/>
      <c r="B61" s="41">
        <v>85321</v>
      </c>
      <c r="C61" s="134" t="s">
        <v>204</v>
      </c>
      <c r="D61" s="42"/>
      <c r="E61" s="43">
        <f aca="true" t="shared" si="27" ref="E61:J61">IF(SUM(E62:E62)&gt;0,SUM(E62:E62),"")</f>
        <v>140000</v>
      </c>
      <c r="F61" s="43">
        <f t="shared" si="27"/>
        <v>140000</v>
      </c>
      <c r="G61" s="43">
        <f>SUM(G62)</f>
        <v>0</v>
      </c>
      <c r="H61" s="43">
        <f>SUM(H62)</f>
        <v>0</v>
      </c>
      <c r="I61" s="43">
        <f t="shared" si="27"/>
        <v>140000</v>
      </c>
      <c r="J61" s="43">
        <f t="shared" si="27"/>
        <v>140000</v>
      </c>
      <c r="K61" s="43">
        <f>SUM(K62)</f>
        <v>0</v>
      </c>
      <c r="L61" s="43">
        <f>SUM(L62)</f>
        <v>0</v>
      </c>
      <c r="M61" s="298"/>
      <c r="N61" s="298"/>
      <c r="O61" s="280">
        <f t="shared" si="1"/>
        <v>1</v>
      </c>
    </row>
    <row r="62" spans="1:15" s="4" customFormat="1" ht="51.75" customHeight="1">
      <c r="A62" s="217"/>
      <c r="B62" s="19"/>
      <c r="C62" s="10" t="s">
        <v>76</v>
      </c>
      <c r="D62" s="36" t="s">
        <v>113</v>
      </c>
      <c r="E62" s="37">
        <f>IF('Załącznik Nr 1-dochody'!E210&gt;0,'Załącznik Nr 1-dochody'!E210,"")</f>
        <v>140000</v>
      </c>
      <c r="F62" s="37">
        <f>IF('Załącznik Nr 1-dochody'!F210&gt;0,'Załącznik Nr 1-dochody'!F210,"")</f>
        <v>140000</v>
      </c>
      <c r="G62" s="279"/>
      <c r="H62" s="279"/>
      <c r="I62" s="37">
        <f>E62</f>
        <v>140000</v>
      </c>
      <c r="J62" s="37">
        <f>F62</f>
        <v>140000</v>
      </c>
      <c r="K62" s="279"/>
      <c r="L62" s="279"/>
      <c r="M62" s="325"/>
      <c r="N62" s="325"/>
      <c r="O62" s="280">
        <f t="shared" si="1"/>
        <v>1</v>
      </c>
    </row>
    <row r="63" spans="1:15" s="4" customFormat="1" ht="24.75" customHeight="1">
      <c r="A63" s="221">
        <v>854</v>
      </c>
      <c r="B63" s="178"/>
      <c r="C63" s="179" t="s">
        <v>55</v>
      </c>
      <c r="D63" s="180"/>
      <c r="E63" s="264">
        <f>SUM(E64)</f>
        <v>74208</v>
      </c>
      <c r="F63" s="264">
        <f aca="true" t="shared" si="28" ref="F63:N63">SUM(F64)</f>
        <v>0</v>
      </c>
      <c r="G63" s="264">
        <f t="shared" si="28"/>
        <v>74208</v>
      </c>
      <c r="H63" s="264">
        <f t="shared" si="28"/>
        <v>0</v>
      </c>
      <c r="I63" s="264">
        <f t="shared" si="28"/>
        <v>0</v>
      </c>
      <c r="J63" s="264">
        <f t="shared" si="28"/>
        <v>0</v>
      </c>
      <c r="K63" s="264">
        <f t="shared" si="28"/>
        <v>0</v>
      </c>
      <c r="L63" s="264">
        <f t="shared" si="28"/>
        <v>0</v>
      </c>
      <c r="M63" s="264">
        <f t="shared" si="28"/>
        <v>0</v>
      </c>
      <c r="N63" s="264">
        <f t="shared" si="28"/>
        <v>0</v>
      </c>
      <c r="O63" s="280"/>
    </row>
    <row r="64" spans="1:15" s="4" customFormat="1" ht="27.75" customHeight="1">
      <c r="A64" s="217"/>
      <c r="B64" s="41">
        <v>85415</v>
      </c>
      <c r="C64" s="18" t="s">
        <v>57</v>
      </c>
      <c r="D64" s="42"/>
      <c r="E64" s="51">
        <f>SUM(E65)</f>
        <v>74208</v>
      </c>
      <c r="F64" s="51">
        <f aca="true" t="shared" si="29" ref="F64:N64">SUM(F65)</f>
        <v>0</v>
      </c>
      <c r="G64" s="51">
        <f t="shared" si="29"/>
        <v>74208</v>
      </c>
      <c r="H64" s="51">
        <f t="shared" si="29"/>
        <v>0</v>
      </c>
      <c r="I64" s="51">
        <f t="shared" si="29"/>
        <v>0</v>
      </c>
      <c r="J64" s="51">
        <f t="shared" si="29"/>
        <v>0</v>
      </c>
      <c r="K64" s="51">
        <f t="shared" si="29"/>
        <v>0</v>
      </c>
      <c r="L64" s="51">
        <f t="shared" si="29"/>
        <v>0</v>
      </c>
      <c r="M64" s="51">
        <f t="shared" si="29"/>
        <v>0</v>
      </c>
      <c r="N64" s="51">
        <f t="shared" si="29"/>
        <v>0</v>
      </c>
      <c r="O64" s="280"/>
    </row>
    <row r="65" spans="1:15" s="4" customFormat="1" ht="45.75" customHeight="1">
      <c r="A65" s="217"/>
      <c r="B65" s="19"/>
      <c r="C65" s="11" t="s">
        <v>49</v>
      </c>
      <c r="D65" s="36" t="s">
        <v>136</v>
      </c>
      <c r="E65" s="37">
        <f>IF('Załącznik Nr 1-dochody'!E220&gt;0,'Załącznik Nr 1-dochody'!E220,"")</f>
        <v>74208</v>
      </c>
      <c r="F65" s="37"/>
      <c r="G65" s="279">
        <f>E65</f>
        <v>74208</v>
      </c>
      <c r="H65" s="279"/>
      <c r="I65" s="37"/>
      <c r="J65" s="37"/>
      <c r="K65" s="279"/>
      <c r="L65" s="279"/>
      <c r="M65" s="325"/>
      <c r="N65" s="325"/>
      <c r="O65" s="280"/>
    </row>
    <row r="66" spans="1:15" s="7" customFormat="1" ht="41.25" customHeight="1">
      <c r="A66" s="218">
        <v>921</v>
      </c>
      <c r="B66" s="130"/>
      <c r="C66" s="131" t="s">
        <v>62</v>
      </c>
      <c r="D66" s="129"/>
      <c r="E66" s="132">
        <f>IF(SUM(E67,E70,E72,E76)&gt;0,SUM(E67,E70,E72,E76),"")</f>
        <v>1094000</v>
      </c>
      <c r="F66" s="132">
        <f>SUM(F67,F70,F72,F76)</f>
        <v>32608</v>
      </c>
      <c r="G66" s="132">
        <f>SUM(G67,G70,G72,G76)</f>
        <v>0</v>
      </c>
      <c r="H66" s="132">
        <f>SUM(H67,H70,H72,H76)</f>
        <v>0</v>
      </c>
      <c r="I66" s="132">
        <f>SUM(I67,I70,I72,I76)</f>
        <v>0</v>
      </c>
      <c r="J66" s="132">
        <f>SUM(J67,J70,J72,J76)</f>
        <v>0</v>
      </c>
      <c r="K66" s="132">
        <f>IF(SUM(K67,K70,K72,K76)&gt;0,SUM(K67,K70,K72,K76),"")</f>
        <v>1094000</v>
      </c>
      <c r="L66" s="132">
        <f>SUM(L67,L70,L72,L76)</f>
        <v>32608</v>
      </c>
      <c r="M66" s="132">
        <f>SUM(M67,M70,M72,M76)</f>
        <v>0</v>
      </c>
      <c r="N66" s="132">
        <f>SUM(N67,N70,N72,N76)</f>
        <v>0</v>
      </c>
      <c r="O66" s="280">
        <f t="shared" si="1"/>
        <v>0.02980621572212066</v>
      </c>
    </row>
    <row r="67" spans="1:15" s="5" customFormat="1" ht="21" customHeight="1">
      <c r="A67" s="216"/>
      <c r="B67" s="147">
        <v>92106</v>
      </c>
      <c r="C67" s="134" t="s">
        <v>75</v>
      </c>
      <c r="D67" s="133"/>
      <c r="E67" s="43">
        <f>SUM(E68:E69)</f>
        <v>380000</v>
      </c>
      <c r="F67" s="43">
        <f aca="true" t="shared" si="30" ref="F67:N67">SUM(F68:F69)</f>
        <v>0</v>
      </c>
      <c r="G67" s="43">
        <f t="shared" si="30"/>
        <v>0</v>
      </c>
      <c r="H67" s="43">
        <f t="shared" si="30"/>
        <v>0</v>
      </c>
      <c r="I67" s="43">
        <f t="shared" si="30"/>
        <v>0</v>
      </c>
      <c r="J67" s="43">
        <f t="shared" si="30"/>
        <v>0</v>
      </c>
      <c r="K67" s="43">
        <f t="shared" si="30"/>
        <v>380000</v>
      </c>
      <c r="L67" s="43">
        <f t="shared" si="30"/>
        <v>0</v>
      </c>
      <c r="M67" s="43">
        <f t="shared" si="30"/>
        <v>0</v>
      </c>
      <c r="N67" s="43">
        <f t="shared" si="30"/>
        <v>0</v>
      </c>
      <c r="O67" s="280">
        <f t="shared" si="1"/>
        <v>0</v>
      </c>
    </row>
    <row r="68" spans="1:15" s="4" customFormat="1" ht="51">
      <c r="A68" s="217"/>
      <c r="B68" s="19"/>
      <c r="C68" s="11" t="s">
        <v>194</v>
      </c>
      <c r="D68" s="36" t="s">
        <v>195</v>
      </c>
      <c r="E68" s="37">
        <f>IF('Załącznik Nr 1-dochody'!E237&gt;0,'Załącznik Nr 1-dochody'!E237,"")</f>
        <v>370000</v>
      </c>
      <c r="F68" s="37">
        <f>IF('Załącznik Nr 1-dochody'!F237&gt;0,'Załącznik Nr 1-dochody'!F237,"")</f>
      </c>
      <c r="G68" s="37"/>
      <c r="H68" s="37">
        <f>F68</f>
      </c>
      <c r="I68" s="37"/>
      <c r="J68" s="279"/>
      <c r="K68" s="279">
        <f>E68</f>
        <v>370000</v>
      </c>
      <c r="L68" s="279">
        <f>F68</f>
      </c>
      <c r="M68" s="325"/>
      <c r="N68" s="325"/>
      <c r="O68" s="280"/>
    </row>
    <row r="69" spans="1:15" s="4" customFormat="1" ht="63.75">
      <c r="A69" s="217"/>
      <c r="B69" s="19"/>
      <c r="C69" s="11" t="s">
        <v>260</v>
      </c>
      <c r="D69" s="36" t="s">
        <v>261</v>
      </c>
      <c r="E69" s="37">
        <f>IF('Załącznik Nr 1-dochody'!E238&gt;0,'Załącznik Nr 1-dochody'!E238,"")</f>
        <v>10000</v>
      </c>
      <c r="F69" s="37"/>
      <c r="G69" s="37"/>
      <c r="H69" s="37"/>
      <c r="I69" s="37"/>
      <c r="J69" s="279"/>
      <c r="K69" s="279">
        <f>E69</f>
        <v>10000</v>
      </c>
      <c r="L69" s="279"/>
      <c r="M69" s="325"/>
      <c r="N69" s="325"/>
      <c r="O69" s="280"/>
    </row>
    <row r="70" spans="1:15" s="5" customFormat="1" ht="37.5" customHeight="1">
      <c r="A70" s="216"/>
      <c r="B70" s="147">
        <v>92108</v>
      </c>
      <c r="C70" s="134" t="s">
        <v>63</v>
      </c>
      <c r="D70" s="133"/>
      <c r="E70" s="43">
        <f>IF(SUM(E71:E71)&gt;0,SUM(E71:E71),"")</f>
        <v>412000</v>
      </c>
      <c r="F70" s="43">
        <f>SUM(F71)</f>
        <v>0</v>
      </c>
      <c r="G70" s="43">
        <f>SUM(G71)</f>
        <v>0</v>
      </c>
      <c r="H70" s="43">
        <f>SUM(H71)</f>
        <v>0</v>
      </c>
      <c r="I70" s="43">
        <f>SUM(I71)</f>
        <v>0</v>
      </c>
      <c r="J70" s="43">
        <f>SUM(J71)</f>
        <v>0</v>
      </c>
      <c r="K70" s="43">
        <f>IF(SUM(K71:K71)&gt;0,SUM(K71:K71),"")</f>
        <v>412000</v>
      </c>
      <c r="L70" s="43">
        <f>SUM(L71)</f>
        <v>0</v>
      </c>
      <c r="M70" s="43">
        <f>SUM(M71)</f>
        <v>0</v>
      </c>
      <c r="N70" s="43">
        <f>SUM(N71)</f>
        <v>0</v>
      </c>
      <c r="O70" s="280">
        <f t="shared" si="1"/>
        <v>0</v>
      </c>
    </row>
    <row r="71" spans="1:15" s="4" customFormat="1" ht="68.25" customHeight="1">
      <c r="A71" s="217"/>
      <c r="B71" s="19"/>
      <c r="C71" s="11" t="s">
        <v>194</v>
      </c>
      <c r="D71" s="36" t="s">
        <v>195</v>
      </c>
      <c r="E71" s="37">
        <f>IF('Załącznik Nr 1-dochody'!E240&gt;0,'Załącznik Nr 1-dochody'!E240,"")</f>
        <v>412000</v>
      </c>
      <c r="F71" s="37">
        <f>IF('Załącznik Nr 1-dochody'!F240&gt;0,'Załącznik Nr 1-dochody'!F240,"")</f>
      </c>
      <c r="G71" s="37"/>
      <c r="H71" s="37">
        <f>F71</f>
      </c>
      <c r="I71" s="37"/>
      <c r="J71" s="279"/>
      <c r="K71" s="279">
        <f>E71</f>
        <v>412000</v>
      </c>
      <c r="L71" s="279">
        <f>F71</f>
      </c>
      <c r="M71" s="325"/>
      <c r="N71" s="325"/>
      <c r="O71" s="280"/>
    </row>
    <row r="72" spans="1:15" s="5" customFormat="1" ht="16.5" customHeight="1">
      <c r="A72" s="216"/>
      <c r="B72" s="147">
        <v>92116</v>
      </c>
      <c r="C72" s="134" t="s">
        <v>64</v>
      </c>
      <c r="D72" s="133"/>
      <c r="E72" s="43">
        <f>SUM(E73:E75)</f>
        <v>182000</v>
      </c>
      <c r="F72" s="43">
        <f aca="true" t="shared" si="31" ref="F72:N72">SUM(F73:F75)</f>
        <v>32608</v>
      </c>
      <c r="G72" s="43">
        <f t="shared" si="31"/>
        <v>0</v>
      </c>
      <c r="H72" s="43">
        <f t="shared" si="31"/>
        <v>0</v>
      </c>
      <c r="I72" s="43">
        <f t="shared" si="31"/>
        <v>0</v>
      </c>
      <c r="J72" s="43">
        <f t="shared" si="31"/>
        <v>0</v>
      </c>
      <c r="K72" s="43">
        <f t="shared" si="31"/>
        <v>182000</v>
      </c>
      <c r="L72" s="43">
        <f t="shared" si="31"/>
        <v>32608</v>
      </c>
      <c r="M72" s="43">
        <f t="shared" si="31"/>
        <v>0</v>
      </c>
      <c r="N72" s="43">
        <f t="shared" si="31"/>
        <v>0</v>
      </c>
      <c r="O72" s="280">
        <f t="shared" si="1"/>
        <v>0.17916483516483517</v>
      </c>
    </row>
    <row r="73" spans="1:15" s="4" customFormat="1" ht="68.25" customHeight="1">
      <c r="A73" s="217"/>
      <c r="B73" s="19"/>
      <c r="C73" s="11" t="s">
        <v>194</v>
      </c>
      <c r="D73" s="36" t="s">
        <v>195</v>
      </c>
      <c r="E73" s="37">
        <f>IF('Załącznik Nr 1-dochody'!E242&gt;0,'Załącznik Nr 1-dochody'!E242,"")</f>
        <v>133000</v>
      </c>
      <c r="F73" s="37">
        <f>IF('Załącznik Nr 1-dochody'!F242&gt;0,'Załącznik Nr 1-dochody'!F242,"")</f>
      </c>
      <c r="G73" s="37"/>
      <c r="H73" s="37">
        <f>F73</f>
      </c>
      <c r="I73" s="37"/>
      <c r="J73" s="279"/>
      <c r="K73" s="279">
        <f>E73</f>
        <v>133000</v>
      </c>
      <c r="L73" s="279">
        <f>F73</f>
      </c>
      <c r="M73" s="325"/>
      <c r="N73" s="325"/>
      <c r="O73" s="280"/>
    </row>
    <row r="74" spans="1:15" s="4" customFormat="1" ht="56.25" customHeight="1">
      <c r="A74" s="217"/>
      <c r="B74" s="19"/>
      <c r="C74" s="11" t="s">
        <v>91</v>
      </c>
      <c r="D74" s="36" t="s">
        <v>139</v>
      </c>
      <c r="E74" s="37">
        <f>IF('Załącznik Nr 1-dochody'!E243&gt;0,'Załącznik Nr 1-dochody'!E243,"")</f>
        <v>32000</v>
      </c>
      <c r="F74" s="37">
        <f>IF('Załącznik Nr 1-dochody'!F243&gt;0,'Załącznik Nr 1-dochody'!F243,"")</f>
        <v>32608</v>
      </c>
      <c r="G74" s="279"/>
      <c r="H74" s="279"/>
      <c r="I74" s="37"/>
      <c r="J74" s="279"/>
      <c r="K74" s="37">
        <f>E74</f>
        <v>32000</v>
      </c>
      <c r="L74" s="37">
        <f>F74</f>
        <v>32608</v>
      </c>
      <c r="M74" s="297"/>
      <c r="N74" s="297"/>
      <c r="O74" s="280">
        <f t="shared" si="1"/>
        <v>1.019</v>
      </c>
    </row>
    <row r="75" spans="1:15" s="4" customFormat="1" ht="73.5" customHeight="1">
      <c r="A75" s="217"/>
      <c r="B75" s="19"/>
      <c r="C75" s="11" t="s">
        <v>260</v>
      </c>
      <c r="D75" s="36" t="s">
        <v>261</v>
      </c>
      <c r="E75" s="37">
        <f>IF('Załącznik Nr 1-dochody'!E244&gt;0,'Załącznik Nr 1-dochody'!E244,"")</f>
        <v>17000</v>
      </c>
      <c r="F75" s="37"/>
      <c r="G75" s="279"/>
      <c r="H75" s="279"/>
      <c r="I75" s="37"/>
      <c r="J75" s="279"/>
      <c r="K75" s="37">
        <f>E75</f>
        <v>17000</v>
      </c>
      <c r="L75" s="37"/>
      <c r="M75" s="297"/>
      <c r="N75" s="297"/>
      <c r="O75" s="280"/>
    </row>
    <row r="76" spans="1:15" s="5" customFormat="1" ht="16.5" customHeight="1">
      <c r="A76" s="216"/>
      <c r="B76" s="147">
        <v>92118</v>
      </c>
      <c r="C76" s="134" t="s">
        <v>65</v>
      </c>
      <c r="D76" s="133"/>
      <c r="E76" s="43">
        <f>SUM(E77:E78)</f>
        <v>120000</v>
      </c>
      <c r="F76" s="43">
        <f aca="true" t="shared" si="32" ref="F76:N76">SUM(F77:F78)</f>
        <v>0</v>
      </c>
      <c r="G76" s="43">
        <f t="shared" si="32"/>
        <v>0</v>
      </c>
      <c r="H76" s="43">
        <f t="shared" si="32"/>
        <v>0</v>
      </c>
      <c r="I76" s="43">
        <f t="shared" si="32"/>
        <v>0</v>
      </c>
      <c r="J76" s="43">
        <f t="shared" si="32"/>
        <v>0</v>
      </c>
      <c r="K76" s="43">
        <f t="shared" si="32"/>
        <v>120000</v>
      </c>
      <c r="L76" s="43">
        <f t="shared" si="32"/>
        <v>0</v>
      </c>
      <c r="M76" s="43">
        <f t="shared" si="32"/>
        <v>0</v>
      </c>
      <c r="N76" s="43">
        <f t="shared" si="32"/>
        <v>0</v>
      </c>
      <c r="O76" s="280">
        <f t="shared" si="1"/>
        <v>0</v>
      </c>
    </row>
    <row r="77" spans="1:15" s="4" customFormat="1" ht="51">
      <c r="A77" s="217"/>
      <c r="B77" s="19"/>
      <c r="C77" s="11" t="s">
        <v>194</v>
      </c>
      <c r="D77" s="36" t="s">
        <v>195</v>
      </c>
      <c r="E77" s="37">
        <f>IF('Załącznik Nr 1-dochody'!E246&gt;0,'Załącznik Nr 1-dochody'!E246,"")</f>
        <v>80000</v>
      </c>
      <c r="F77" s="37">
        <f>IF('Załącznik Nr 1-dochody'!F246&gt;0,'Załącznik Nr 1-dochody'!F246,"")</f>
      </c>
      <c r="G77" s="37"/>
      <c r="H77" s="37">
        <f>F77</f>
      </c>
      <c r="I77" s="37"/>
      <c r="J77" s="279"/>
      <c r="K77" s="279">
        <f>E77</f>
        <v>80000</v>
      </c>
      <c r="L77" s="279">
        <f>F77</f>
      </c>
      <c r="M77" s="325"/>
      <c r="N77" s="325"/>
      <c r="O77" s="280"/>
    </row>
    <row r="78" spans="1:15" s="4" customFormat="1" ht="63.75">
      <c r="A78" s="287"/>
      <c r="B78" s="288"/>
      <c r="C78" s="11" t="s">
        <v>260</v>
      </c>
      <c r="D78" s="36" t="s">
        <v>261</v>
      </c>
      <c r="E78" s="37">
        <f>IF('Załącznik Nr 1-dochody'!E247&gt;0,'Załącznik Nr 1-dochody'!E247,"")</f>
        <v>40000</v>
      </c>
      <c r="F78" s="289"/>
      <c r="G78" s="289"/>
      <c r="H78" s="289"/>
      <c r="I78" s="289"/>
      <c r="J78" s="290"/>
      <c r="K78" s="279">
        <f>E78</f>
        <v>40000</v>
      </c>
      <c r="L78" s="290"/>
      <c r="M78" s="327"/>
      <c r="N78" s="327"/>
      <c r="O78" s="280"/>
    </row>
    <row r="79" spans="1:15" s="9" customFormat="1" ht="33" customHeight="1" thickBot="1">
      <c r="A79" s="225"/>
      <c r="B79" s="226"/>
      <c r="C79" s="227" t="s">
        <v>66</v>
      </c>
      <c r="D79" s="228"/>
      <c r="E79" s="275">
        <f>SUM(E66,E63,E60,E44,E40,E37,E34,E28,E23,E15,E12)</f>
        <v>8509418</v>
      </c>
      <c r="F79" s="275">
        <f aca="true" t="shared" si="33" ref="F79:N79">SUM(F66,F63,F60,F44,F40,F37,F34,F28,F23,F15,F12)</f>
        <v>7210783</v>
      </c>
      <c r="G79" s="275">
        <f t="shared" si="33"/>
        <v>1966687</v>
      </c>
      <c r="H79" s="275">
        <f t="shared" si="33"/>
        <v>1562000</v>
      </c>
      <c r="I79" s="275">
        <f t="shared" si="33"/>
        <v>4726927</v>
      </c>
      <c r="J79" s="275">
        <f t="shared" si="33"/>
        <v>4690100</v>
      </c>
      <c r="K79" s="275">
        <f t="shared" si="33"/>
        <v>1800809</v>
      </c>
      <c r="L79" s="275">
        <f t="shared" si="33"/>
        <v>958683</v>
      </c>
      <c r="M79" s="275">
        <f t="shared" si="33"/>
        <v>14995</v>
      </c>
      <c r="N79" s="275">
        <f t="shared" si="33"/>
        <v>0</v>
      </c>
      <c r="O79" s="280">
        <f t="shared" si="1"/>
        <v>0.8473885053008325</v>
      </c>
    </row>
    <row r="80" spans="1:15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="4" customFormat="1" ht="12.75"/>
  </sheetData>
  <sheetProtection/>
  <mergeCells count="8">
    <mergeCell ref="A8:A10"/>
    <mergeCell ref="B8:B10"/>
    <mergeCell ref="C8:C10"/>
    <mergeCell ref="D8:D10"/>
    <mergeCell ref="O8:O10"/>
    <mergeCell ref="E8:E9"/>
    <mergeCell ref="F8:F9"/>
    <mergeCell ref="G8:N8"/>
  </mergeCells>
  <printOptions/>
  <pageMargins left="0.3937007874015748" right="0.3937007874015748" top="0.3937007874015748" bottom="0.984251968503937" header="0.5118110236220472" footer="0.5118110236220472"/>
  <pageSetup horizontalDpi="240" verticalDpi="24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2"/>
  <sheetViews>
    <sheetView zoomScale="75" zoomScaleNormal="75" workbookViewId="0" topLeftCell="C1">
      <selection activeCell="O13" sqref="O13"/>
    </sheetView>
  </sheetViews>
  <sheetFormatPr defaultColWidth="9.00390625" defaultRowHeight="12.75"/>
  <cols>
    <col min="1" max="1" width="5.875" style="0" customWidth="1"/>
    <col min="2" max="2" width="7.375" style="0" customWidth="1"/>
    <col min="3" max="3" width="35.875" style="0" customWidth="1"/>
    <col min="4" max="4" width="6.00390625" style="0" customWidth="1"/>
    <col min="5" max="5" width="19.625" style="0" customWidth="1"/>
    <col min="6" max="7" width="13.00390625" style="0" customWidth="1"/>
    <col min="8" max="8" width="12.00390625" style="0" customWidth="1"/>
    <col min="9" max="9" width="13.00390625" style="0" customWidth="1"/>
    <col min="10" max="10" width="11.875" style="0" customWidth="1"/>
    <col min="11" max="11" width="12.00390625" style="0" customWidth="1"/>
    <col min="12" max="14" width="10.75390625" style="0" customWidth="1"/>
    <col min="15" max="15" width="12.00390625" style="0" customWidth="1"/>
  </cols>
  <sheetData>
    <row r="1" spans="1:15" ht="12.75">
      <c r="A1" s="12"/>
      <c r="B1" s="12"/>
      <c r="C1" s="12"/>
      <c r="D1" s="12"/>
      <c r="E1" s="12"/>
      <c r="F1" s="12"/>
      <c r="G1" s="12"/>
      <c r="H1" s="12"/>
      <c r="I1" s="20" t="s">
        <v>250</v>
      </c>
      <c r="J1" s="2"/>
      <c r="K1" s="12"/>
      <c r="L1" s="12"/>
      <c r="M1" s="12"/>
      <c r="N1" s="12"/>
      <c r="O1" s="12"/>
    </row>
    <row r="2" spans="1:15" ht="12.75">
      <c r="A2" s="12"/>
      <c r="B2" s="12"/>
      <c r="C2" s="12"/>
      <c r="D2" s="12"/>
      <c r="E2" s="12"/>
      <c r="F2" s="12"/>
      <c r="G2" s="12"/>
      <c r="H2" s="12"/>
      <c r="I2" s="20" t="s">
        <v>277</v>
      </c>
      <c r="J2" s="2"/>
      <c r="K2" s="12"/>
      <c r="L2" s="12"/>
      <c r="M2" s="12"/>
      <c r="N2" s="12"/>
      <c r="O2" s="12"/>
    </row>
    <row r="3" spans="1:15" ht="12.75">
      <c r="A3" s="12"/>
      <c r="B3" s="12"/>
      <c r="C3" s="12"/>
      <c r="D3" s="12"/>
      <c r="E3" s="12"/>
      <c r="F3" s="12"/>
      <c r="G3" s="12"/>
      <c r="H3" s="12"/>
      <c r="I3" s="20" t="s">
        <v>278</v>
      </c>
      <c r="J3" s="2"/>
      <c r="K3" s="12"/>
      <c r="L3" s="12"/>
      <c r="M3" s="12"/>
      <c r="N3" s="12"/>
      <c r="O3" s="12"/>
    </row>
    <row r="4" spans="1:15" ht="12.75">
      <c r="A4" s="12"/>
      <c r="B4" s="12"/>
      <c r="C4" s="12"/>
      <c r="D4" s="12"/>
      <c r="E4" s="12"/>
      <c r="F4" s="12"/>
      <c r="G4" s="12"/>
      <c r="H4" s="12"/>
      <c r="I4" s="20" t="s">
        <v>279</v>
      </c>
      <c r="J4" s="2"/>
      <c r="K4" s="20"/>
      <c r="L4" s="20"/>
      <c r="M4" s="20"/>
      <c r="N4" s="20"/>
      <c r="O4" s="12"/>
    </row>
    <row r="5" spans="1:15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13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s="2" customFormat="1" ht="20.25">
      <c r="A7" s="13"/>
      <c r="B7" s="14"/>
      <c r="C7" s="15" t="s">
        <v>293</v>
      </c>
      <c r="D7" s="13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ht="12.75">
      <c r="A8" s="12"/>
      <c r="B8" s="12"/>
      <c r="C8" s="12"/>
      <c r="D8" s="12"/>
      <c r="E8" s="16"/>
      <c r="F8" s="16"/>
      <c r="G8" s="16"/>
      <c r="H8" s="16"/>
      <c r="I8" s="12"/>
      <c r="J8" s="12"/>
      <c r="K8" s="12"/>
      <c r="L8" s="12"/>
      <c r="M8" s="12"/>
      <c r="N8" s="12"/>
      <c r="O8" s="12"/>
    </row>
    <row r="9" spans="1:15" ht="13.5" thickBot="1">
      <c r="A9" s="281"/>
      <c r="B9" s="281"/>
      <c r="C9" s="281"/>
      <c r="D9" s="12"/>
      <c r="E9" s="4"/>
      <c r="F9" s="4"/>
      <c r="I9" s="12"/>
      <c r="J9" s="12"/>
      <c r="K9" s="12"/>
      <c r="L9" s="12"/>
      <c r="M9" s="12"/>
      <c r="N9" s="12"/>
      <c r="O9" s="12"/>
    </row>
    <row r="10" spans="1:15" ht="27" customHeight="1">
      <c r="A10" s="343" t="s">
        <v>0</v>
      </c>
      <c r="B10" s="346" t="s">
        <v>1</v>
      </c>
      <c r="C10" s="349" t="s">
        <v>2</v>
      </c>
      <c r="D10" s="350" t="s">
        <v>3</v>
      </c>
      <c r="E10" s="351" t="s">
        <v>146</v>
      </c>
      <c r="F10" s="351" t="s">
        <v>147</v>
      </c>
      <c r="G10" s="340" t="s">
        <v>145</v>
      </c>
      <c r="H10" s="341"/>
      <c r="I10" s="341"/>
      <c r="J10" s="341"/>
      <c r="K10" s="341"/>
      <c r="L10" s="341"/>
      <c r="M10" s="341"/>
      <c r="N10" s="342"/>
      <c r="O10" s="335" t="s">
        <v>314</v>
      </c>
    </row>
    <row r="11" spans="1:15" ht="63.75" customHeight="1">
      <c r="A11" s="344"/>
      <c r="B11" s="347"/>
      <c r="C11" s="347"/>
      <c r="D11" s="347"/>
      <c r="E11" s="339"/>
      <c r="F11" s="339"/>
      <c r="G11" s="329" t="s">
        <v>148</v>
      </c>
      <c r="H11" s="329" t="s">
        <v>149</v>
      </c>
      <c r="I11" s="187" t="s">
        <v>150</v>
      </c>
      <c r="J11" s="187" t="s">
        <v>151</v>
      </c>
      <c r="K11" s="187" t="s">
        <v>152</v>
      </c>
      <c r="L11" s="187" t="s">
        <v>153</v>
      </c>
      <c r="M11" s="322" t="s">
        <v>310</v>
      </c>
      <c r="N11" s="322" t="s">
        <v>311</v>
      </c>
      <c r="O11" s="336"/>
    </row>
    <row r="12" spans="1:16" ht="48" customHeight="1">
      <c r="A12" s="345"/>
      <c r="B12" s="348"/>
      <c r="C12" s="348"/>
      <c r="D12" s="348"/>
      <c r="E12" s="282" t="s">
        <v>289</v>
      </c>
      <c r="F12" s="282" t="s">
        <v>294</v>
      </c>
      <c r="G12" s="330" t="s">
        <v>289</v>
      </c>
      <c r="H12" s="331" t="s">
        <v>291</v>
      </c>
      <c r="I12" s="277" t="s">
        <v>289</v>
      </c>
      <c r="J12" s="278" t="s">
        <v>292</v>
      </c>
      <c r="K12" s="277" t="s">
        <v>289</v>
      </c>
      <c r="L12" s="278" t="s">
        <v>290</v>
      </c>
      <c r="M12" s="277" t="s">
        <v>289</v>
      </c>
      <c r="N12" s="278" t="s">
        <v>290</v>
      </c>
      <c r="O12" s="337"/>
      <c r="P12" s="2"/>
    </row>
    <row r="13" spans="1:15" ht="14.25" customHeight="1">
      <c r="A13" s="212">
        <v>1</v>
      </c>
      <c r="B13" s="127">
        <v>2</v>
      </c>
      <c r="C13" s="128">
        <v>3</v>
      </c>
      <c r="D13" s="127">
        <v>4</v>
      </c>
      <c r="E13" s="128">
        <v>5</v>
      </c>
      <c r="F13" s="128">
        <v>6</v>
      </c>
      <c r="G13" s="128">
        <v>7</v>
      </c>
      <c r="H13" s="128">
        <v>8</v>
      </c>
      <c r="I13" s="128">
        <v>9</v>
      </c>
      <c r="J13" s="128">
        <v>10</v>
      </c>
      <c r="K13" s="128">
        <v>11</v>
      </c>
      <c r="L13" s="128">
        <v>12</v>
      </c>
      <c r="M13" s="323">
        <v>13</v>
      </c>
      <c r="N13" s="323">
        <v>14</v>
      </c>
      <c r="O13" s="269">
        <v>15</v>
      </c>
    </row>
    <row r="14" spans="1:15" ht="32.25" customHeight="1">
      <c r="A14" s="286">
        <v>710</v>
      </c>
      <c r="B14" s="283"/>
      <c r="C14" s="131" t="s">
        <v>12</v>
      </c>
      <c r="D14" s="283"/>
      <c r="E14" s="132">
        <f>IF(SUM(E15,)&gt;0,SUM(E15),"")</f>
      </c>
      <c r="F14" s="132">
        <f>SUM(F15)</f>
        <v>5500</v>
      </c>
      <c r="G14" s="132">
        <f aca="true" t="shared" si="0" ref="G14:N15">SUM(G15)</f>
        <v>0</v>
      </c>
      <c r="H14" s="132">
        <f t="shared" si="0"/>
        <v>0</v>
      </c>
      <c r="I14" s="132">
        <f t="shared" si="0"/>
        <v>0</v>
      </c>
      <c r="J14" s="132">
        <f t="shared" si="0"/>
        <v>0</v>
      </c>
      <c r="K14" s="132">
        <f t="shared" si="0"/>
        <v>0</v>
      </c>
      <c r="L14" s="132">
        <f t="shared" si="0"/>
        <v>5500</v>
      </c>
      <c r="M14" s="132">
        <f t="shared" si="0"/>
        <v>0</v>
      </c>
      <c r="N14" s="132">
        <f t="shared" si="0"/>
        <v>0</v>
      </c>
      <c r="O14" s="215"/>
    </row>
    <row r="15" spans="1:15" ht="25.5" customHeight="1">
      <c r="A15" s="212"/>
      <c r="B15" s="41">
        <v>71035</v>
      </c>
      <c r="C15" s="18" t="s">
        <v>199</v>
      </c>
      <c r="D15" s="42"/>
      <c r="E15" s="43">
        <f>IF(SUM(E16:E16)&gt;0,SUM(E16:E16),"")</f>
      </c>
      <c r="F15" s="43">
        <f>SUM(F16)</f>
        <v>5500</v>
      </c>
      <c r="G15" s="43">
        <f t="shared" si="0"/>
        <v>0</v>
      </c>
      <c r="H15" s="43">
        <f t="shared" si="0"/>
        <v>0</v>
      </c>
      <c r="I15" s="43">
        <f t="shared" si="0"/>
        <v>0</v>
      </c>
      <c r="J15" s="43">
        <f t="shared" si="0"/>
        <v>0</v>
      </c>
      <c r="K15" s="43">
        <f t="shared" si="0"/>
        <v>0</v>
      </c>
      <c r="L15" s="43">
        <f t="shared" si="0"/>
        <v>5500</v>
      </c>
      <c r="M15" s="43">
        <f t="shared" si="0"/>
        <v>0</v>
      </c>
      <c r="N15" s="43">
        <f t="shared" si="0"/>
        <v>0</v>
      </c>
      <c r="O15" s="215"/>
    </row>
    <row r="16" spans="1:15" ht="70.5" customHeight="1">
      <c r="A16" s="212"/>
      <c r="B16" s="19"/>
      <c r="C16" s="10" t="s">
        <v>200</v>
      </c>
      <c r="D16" s="36" t="s">
        <v>192</v>
      </c>
      <c r="E16" s="37">
        <f>IF('Załącznik Nr 1-dochody'!E45&gt;0,'Załącznik Nr 1-dochody'!E45,"")</f>
      </c>
      <c r="F16" s="37">
        <f>IF('Załącznik Nr 1-dochody'!F45&gt;0,'Załącznik Nr 1-dochody'!F45,"")</f>
        <v>5500</v>
      </c>
      <c r="G16" s="37">
        <f>IF('Załącznik Nr 1-dochody'!G45&gt;0,'Załącznik Nr 1-dochody'!G45,"")</f>
      </c>
      <c r="H16" s="37"/>
      <c r="I16" s="37">
        <f>E16</f>
      </c>
      <c r="J16" s="37"/>
      <c r="K16" s="37">
        <f>E16</f>
      </c>
      <c r="L16" s="37">
        <f>F16</f>
        <v>5500</v>
      </c>
      <c r="M16" s="297"/>
      <c r="N16" s="297"/>
      <c r="O16" s="215"/>
    </row>
    <row r="17" spans="1:15" ht="21" customHeight="1">
      <c r="A17" s="218">
        <v>750</v>
      </c>
      <c r="B17" s="130"/>
      <c r="C17" s="131" t="s">
        <v>19</v>
      </c>
      <c r="D17" s="129"/>
      <c r="E17" s="132">
        <f>IF(SUM(E18,)&gt;0,SUM(E18),"")</f>
        <v>497000</v>
      </c>
      <c r="F17" s="132">
        <f>SUM(F18)</f>
        <v>497000</v>
      </c>
      <c r="G17" s="132">
        <f aca="true" t="shared" si="1" ref="G17:N17">SUM(G18)</f>
        <v>0</v>
      </c>
      <c r="H17" s="132">
        <f t="shared" si="1"/>
        <v>0</v>
      </c>
      <c r="I17" s="132">
        <f t="shared" si="1"/>
        <v>497000</v>
      </c>
      <c r="J17" s="132">
        <f t="shared" si="1"/>
        <v>497000</v>
      </c>
      <c r="K17" s="132">
        <f t="shared" si="1"/>
        <v>0</v>
      </c>
      <c r="L17" s="132">
        <f t="shared" si="1"/>
        <v>0</v>
      </c>
      <c r="M17" s="132">
        <f t="shared" si="1"/>
        <v>0</v>
      </c>
      <c r="N17" s="132">
        <f t="shared" si="1"/>
        <v>0</v>
      </c>
      <c r="O17" s="215">
        <f aca="true" t="shared" si="2" ref="O17:O69">F17/E17</f>
        <v>1</v>
      </c>
    </row>
    <row r="18" spans="1:15" s="3" customFormat="1" ht="18" customHeight="1">
      <c r="A18" s="216"/>
      <c r="B18" s="147">
        <v>75011</v>
      </c>
      <c r="C18" s="134" t="s">
        <v>20</v>
      </c>
      <c r="D18" s="133"/>
      <c r="E18" s="43">
        <f>IF(SUM(E19:E19)&gt;0,SUM(E19:E19),"")</f>
        <v>497000</v>
      </c>
      <c r="F18" s="43">
        <f aca="true" t="shared" si="3" ref="F18:N18">SUM(F19:F19)</f>
        <v>497000</v>
      </c>
      <c r="G18" s="43">
        <f t="shared" si="3"/>
        <v>0</v>
      </c>
      <c r="H18" s="43">
        <f t="shared" si="3"/>
        <v>0</v>
      </c>
      <c r="I18" s="43">
        <f t="shared" si="3"/>
        <v>497000</v>
      </c>
      <c r="J18" s="43">
        <f t="shared" si="3"/>
        <v>497000</v>
      </c>
      <c r="K18" s="43">
        <f t="shared" si="3"/>
        <v>0</v>
      </c>
      <c r="L18" s="43">
        <f t="shared" si="3"/>
        <v>0</v>
      </c>
      <c r="M18" s="43">
        <f t="shared" si="3"/>
        <v>0</v>
      </c>
      <c r="N18" s="43">
        <f t="shared" si="3"/>
        <v>0</v>
      </c>
      <c r="O18" s="215">
        <f t="shared" si="2"/>
        <v>1</v>
      </c>
    </row>
    <row r="19" spans="1:15" ht="63.75" customHeight="1">
      <c r="A19" s="217"/>
      <c r="B19" s="19"/>
      <c r="C19" s="10" t="s">
        <v>82</v>
      </c>
      <c r="D19" s="36" t="s">
        <v>117</v>
      </c>
      <c r="E19" s="37">
        <f>IF('Załącznik Nr 1-dochody'!E48&gt;0,'Załącznik Nr 1-dochody'!E48,"")</f>
        <v>497000</v>
      </c>
      <c r="F19" s="37">
        <f>IF('Załącznik Nr 1-dochody'!F48&gt;0,'Załącznik Nr 1-dochody'!F48,"")</f>
        <v>497000</v>
      </c>
      <c r="G19" s="37"/>
      <c r="H19" s="37"/>
      <c r="I19" s="37">
        <f>E19</f>
        <v>497000</v>
      </c>
      <c r="J19" s="37">
        <f>F19</f>
        <v>497000</v>
      </c>
      <c r="K19" s="37"/>
      <c r="L19" s="37"/>
      <c r="M19" s="297"/>
      <c r="N19" s="297"/>
      <c r="O19" s="215">
        <f t="shared" si="2"/>
        <v>1</v>
      </c>
    </row>
    <row r="20" spans="1:15" s="1" customFormat="1" ht="57.75" customHeight="1">
      <c r="A20" s="218">
        <v>751</v>
      </c>
      <c r="B20" s="130"/>
      <c r="C20" s="131" t="s">
        <v>24</v>
      </c>
      <c r="D20" s="129"/>
      <c r="E20" s="132">
        <f>SUM(E21)</f>
        <v>7954</v>
      </c>
      <c r="F20" s="132">
        <f aca="true" t="shared" si="4" ref="F20:N20">SUM(F21)</f>
        <v>7882</v>
      </c>
      <c r="G20" s="132">
        <f t="shared" si="4"/>
        <v>0</v>
      </c>
      <c r="H20" s="132">
        <f t="shared" si="4"/>
        <v>0</v>
      </c>
      <c r="I20" s="132">
        <f t="shared" si="4"/>
        <v>7954</v>
      </c>
      <c r="J20" s="132">
        <f t="shared" si="4"/>
        <v>7882</v>
      </c>
      <c r="K20" s="132">
        <f t="shared" si="4"/>
        <v>0</v>
      </c>
      <c r="L20" s="132">
        <f t="shared" si="4"/>
        <v>0</v>
      </c>
      <c r="M20" s="132">
        <f t="shared" si="4"/>
        <v>0</v>
      </c>
      <c r="N20" s="132">
        <f t="shared" si="4"/>
        <v>0</v>
      </c>
      <c r="O20" s="215">
        <f t="shared" si="2"/>
        <v>0.9909479507166206</v>
      </c>
    </row>
    <row r="21" spans="1:15" s="3" customFormat="1" ht="33.75" customHeight="1">
      <c r="A21" s="216"/>
      <c r="B21" s="147">
        <v>75101</v>
      </c>
      <c r="C21" s="134" t="s">
        <v>70</v>
      </c>
      <c r="D21" s="133"/>
      <c r="E21" s="43">
        <f>IF(SUM(E22:E22)&gt;0,SUM(E22:E22),"")</f>
        <v>7954</v>
      </c>
      <c r="F21" s="43">
        <f aca="true" t="shared" si="5" ref="F21:N21">SUM(F22)</f>
        <v>7882</v>
      </c>
      <c r="G21" s="43">
        <f t="shared" si="5"/>
        <v>0</v>
      </c>
      <c r="H21" s="43">
        <f t="shared" si="5"/>
        <v>0</v>
      </c>
      <c r="I21" s="43">
        <f t="shared" si="5"/>
        <v>7954</v>
      </c>
      <c r="J21" s="43">
        <f t="shared" si="5"/>
        <v>7882</v>
      </c>
      <c r="K21" s="43">
        <f t="shared" si="5"/>
        <v>0</v>
      </c>
      <c r="L21" s="43">
        <f t="shared" si="5"/>
        <v>0</v>
      </c>
      <c r="M21" s="43">
        <f t="shared" si="5"/>
        <v>0</v>
      </c>
      <c r="N21" s="43">
        <f t="shared" si="5"/>
        <v>0</v>
      </c>
      <c r="O21" s="215">
        <f t="shared" si="2"/>
        <v>0.9909479507166206</v>
      </c>
    </row>
    <row r="22" spans="1:15" s="3" customFormat="1" ht="64.5" customHeight="1">
      <c r="A22" s="216"/>
      <c r="B22" s="158"/>
      <c r="C22" s="10" t="s">
        <v>82</v>
      </c>
      <c r="D22" s="159" t="s">
        <v>117</v>
      </c>
      <c r="E22" s="37">
        <f>IF('Załącznik Nr 1-dochody'!E65&gt;0,'Załącznik Nr 1-dochody'!E65,"")</f>
        <v>7954</v>
      </c>
      <c r="F22" s="37">
        <f>IF('Załącznik Nr 1-dochody'!F65&gt;0,'Załącznik Nr 1-dochody'!F65,"")</f>
        <v>7882</v>
      </c>
      <c r="G22" s="284"/>
      <c r="H22" s="284"/>
      <c r="I22" s="37">
        <f>E22</f>
        <v>7954</v>
      </c>
      <c r="J22" s="37">
        <f>F22</f>
        <v>7882</v>
      </c>
      <c r="K22" s="284"/>
      <c r="L22" s="284"/>
      <c r="M22" s="324"/>
      <c r="N22" s="324"/>
      <c r="O22" s="215">
        <f t="shared" si="2"/>
        <v>0.9909479507166206</v>
      </c>
    </row>
    <row r="23" spans="1:15" ht="75.75" customHeight="1">
      <c r="A23" s="224">
        <v>756</v>
      </c>
      <c r="B23" s="178"/>
      <c r="C23" s="131" t="s">
        <v>173</v>
      </c>
      <c r="D23" s="180"/>
      <c r="E23" s="132">
        <f>IF(SUM(E24)&gt;0,SUM(E24),"")</f>
        <v>190000</v>
      </c>
      <c r="F23" s="132">
        <f>SUM(F24)</f>
        <v>190000</v>
      </c>
      <c r="G23" s="132">
        <f aca="true" t="shared" si="6" ref="G23:N24">SUM(G24)</f>
        <v>0</v>
      </c>
      <c r="H23" s="132">
        <f t="shared" si="6"/>
        <v>0</v>
      </c>
      <c r="I23" s="132">
        <f t="shared" si="6"/>
        <v>0</v>
      </c>
      <c r="J23" s="132">
        <f t="shared" si="6"/>
        <v>0</v>
      </c>
      <c r="K23" s="132">
        <f t="shared" si="6"/>
        <v>0</v>
      </c>
      <c r="L23" s="132">
        <f t="shared" si="6"/>
        <v>0</v>
      </c>
      <c r="M23" s="132">
        <f t="shared" si="6"/>
        <v>190000</v>
      </c>
      <c r="N23" s="132">
        <f t="shared" si="6"/>
        <v>190000</v>
      </c>
      <c r="O23" s="215">
        <f t="shared" si="2"/>
        <v>1</v>
      </c>
    </row>
    <row r="24" spans="1:15" ht="66.75" customHeight="1">
      <c r="A24" s="217"/>
      <c r="B24" s="41">
        <v>75615</v>
      </c>
      <c r="C24" s="134" t="s">
        <v>201</v>
      </c>
      <c r="D24" s="42"/>
      <c r="E24" s="43">
        <f>IF(SUM(E25:E25)&gt;0,SUM(E25:E25),"")</f>
        <v>190000</v>
      </c>
      <c r="F24" s="43">
        <f>SUM(F25)</f>
        <v>190000</v>
      </c>
      <c r="G24" s="43">
        <f t="shared" si="6"/>
        <v>0</v>
      </c>
      <c r="H24" s="43">
        <f t="shared" si="6"/>
        <v>0</v>
      </c>
      <c r="I24" s="43">
        <f t="shared" si="6"/>
        <v>0</v>
      </c>
      <c r="J24" s="43">
        <f t="shared" si="6"/>
        <v>0</v>
      </c>
      <c r="K24" s="43">
        <f t="shared" si="6"/>
        <v>0</v>
      </c>
      <c r="L24" s="43">
        <f t="shared" si="6"/>
        <v>0</v>
      </c>
      <c r="M24" s="43">
        <f t="shared" si="6"/>
        <v>190000</v>
      </c>
      <c r="N24" s="43">
        <f t="shared" si="6"/>
        <v>190000</v>
      </c>
      <c r="O24" s="215">
        <f t="shared" si="2"/>
        <v>1</v>
      </c>
    </row>
    <row r="25" spans="1:15" ht="55.5" customHeight="1">
      <c r="A25" s="217"/>
      <c r="B25" s="19"/>
      <c r="C25" s="11" t="s">
        <v>80</v>
      </c>
      <c r="D25" s="36" t="s">
        <v>115</v>
      </c>
      <c r="E25" s="37">
        <f>IF('Załącznik Nr 1-dochody'!E84&gt;0,'Załącznik Nr 1-dochody'!E84,"")</f>
        <v>190000</v>
      </c>
      <c r="F25" s="37">
        <f>IF('Załącznik Nr 1-dochody'!F84&gt;0,'Załącznik Nr 1-dochody'!F84,"")</f>
        <v>190000</v>
      </c>
      <c r="G25" s="37"/>
      <c r="H25" s="37"/>
      <c r="I25" s="37"/>
      <c r="J25" s="37"/>
      <c r="K25" s="279"/>
      <c r="L25" s="279"/>
      <c r="M25" s="325">
        <f>E25</f>
        <v>190000</v>
      </c>
      <c r="N25" s="325">
        <f>F25</f>
        <v>190000</v>
      </c>
      <c r="O25" s="215">
        <f t="shared" si="2"/>
        <v>1</v>
      </c>
    </row>
    <row r="26" spans="1:15" s="1" customFormat="1" ht="22.5" customHeight="1">
      <c r="A26" s="218">
        <v>801</v>
      </c>
      <c r="B26" s="130"/>
      <c r="C26" s="131" t="s">
        <v>42</v>
      </c>
      <c r="D26" s="129"/>
      <c r="E26" s="132">
        <f>SUM(E27,E32,E35,E30)</f>
        <v>503042</v>
      </c>
      <c r="F26" s="132">
        <f aca="true" t="shared" si="7" ref="F26:N26">SUM(F27,F32,F35,F30)</f>
        <v>0</v>
      </c>
      <c r="G26" s="132">
        <f t="shared" si="7"/>
        <v>498447</v>
      </c>
      <c r="H26" s="132">
        <f t="shared" si="7"/>
        <v>0</v>
      </c>
      <c r="I26" s="132">
        <f t="shared" si="7"/>
        <v>0</v>
      </c>
      <c r="J26" s="132">
        <f t="shared" si="7"/>
        <v>0</v>
      </c>
      <c r="K26" s="132">
        <f t="shared" si="7"/>
        <v>0</v>
      </c>
      <c r="L26" s="132">
        <f t="shared" si="7"/>
        <v>0</v>
      </c>
      <c r="M26" s="132">
        <f t="shared" si="7"/>
        <v>4595</v>
      </c>
      <c r="N26" s="132">
        <f t="shared" si="7"/>
        <v>0</v>
      </c>
      <c r="O26" s="215">
        <f t="shared" si="2"/>
        <v>0</v>
      </c>
    </row>
    <row r="27" spans="1:15" s="3" customFormat="1" ht="18" customHeight="1">
      <c r="A27" s="216"/>
      <c r="B27" s="147">
        <v>80101</v>
      </c>
      <c r="C27" s="134" t="s">
        <v>43</v>
      </c>
      <c r="D27" s="133"/>
      <c r="E27" s="43">
        <f aca="true" t="shared" si="8" ref="E27:N27">SUM(E28:E29)</f>
        <v>158766</v>
      </c>
      <c r="F27" s="43">
        <f t="shared" si="8"/>
        <v>0</v>
      </c>
      <c r="G27" s="43">
        <f t="shared" si="8"/>
        <v>158766</v>
      </c>
      <c r="H27" s="43">
        <f t="shared" si="8"/>
        <v>0</v>
      </c>
      <c r="I27" s="43">
        <f t="shared" si="8"/>
        <v>0</v>
      </c>
      <c r="J27" s="43">
        <f t="shared" si="8"/>
        <v>0</v>
      </c>
      <c r="K27" s="43">
        <f t="shared" si="8"/>
        <v>0</v>
      </c>
      <c r="L27" s="43">
        <f t="shared" si="8"/>
        <v>0</v>
      </c>
      <c r="M27" s="43">
        <f t="shared" si="8"/>
        <v>0</v>
      </c>
      <c r="N27" s="43">
        <f t="shared" si="8"/>
        <v>0</v>
      </c>
      <c r="O27" s="215">
        <f t="shared" si="2"/>
        <v>0</v>
      </c>
    </row>
    <row r="28" spans="1:15" ht="44.25" customHeight="1">
      <c r="A28" s="217"/>
      <c r="B28" s="19"/>
      <c r="C28" s="11" t="s">
        <v>90</v>
      </c>
      <c r="D28" s="36" t="s">
        <v>137</v>
      </c>
      <c r="E28" s="37">
        <f>IF('Załącznik Nr 1-dochody'!E123&gt;0,'Załącznik Nr 1-dochody'!E123,"")</f>
        <v>8274</v>
      </c>
      <c r="F28" s="37">
        <f>IF('Załącznik Nr 1-dochody'!F123&gt;0,'Załącznik Nr 1-dochody'!F123,"")</f>
      </c>
      <c r="G28" s="279">
        <f>E28</f>
        <v>8274</v>
      </c>
      <c r="H28" s="279">
        <f>F28</f>
      </c>
      <c r="I28" s="37"/>
      <c r="J28" s="37"/>
      <c r="K28" s="279"/>
      <c r="L28" s="279"/>
      <c r="M28" s="325"/>
      <c r="N28" s="325"/>
      <c r="O28" s="215"/>
    </row>
    <row r="29" spans="1:15" ht="72" customHeight="1">
      <c r="A29" s="217"/>
      <c r="B29" s="19"/>
      <c r="C29" s="11" t="s">
        <v>212</v>
      </c>
      <c r="D29" s="36" t="s">
        <v>140</v>
      </c>
      <c r="E29" s="37">
        <f>IF('Załącznik Nr 1-dochody'!E124&gt;0,'Załącznik Nr 1-dochody'!E124,"")</f>
        <v>150492</v>
      </c>
      <c r="F29" s="37">
        <f>IF('Załącznik Nr 1-dochody'!F124&gt;0,'Załącznik Nr 1-dochody'!F124,"")</f>
      </c>
      <c r="G29" s="279">
        <f>E29</f>
        <v>150492</v>
      </c>
      <c r="H29" s="279">
        <f>F29</f>
      </c>
      <c r="I29" s="37"/>
      <c r="J29" s="37"/>
      <c r="K29" s="279"/>
      <c r="L29" s="279"/>
      <c r="M29" s="325"/>
      <c r="N29" s="325"/>
      <c r="O29" s="215"/>
    </row>
    <row r="30" spans="1:15" ht="21" customHeight="1">
      <c r="A30" s="217"/>
      <c r="B30" s="41">
        <v>80104</v>
      </c>
      <c r="C30" s="18" t="s">
        <v>257</v>
      </c>
      <c r="D30" s="42"/>
      <c r="E30" s="51">
        <f>SUM(E31)</f>
        <v>4595</v>
      </c>
      <c r="F30" s="51">
        <f aca="true" t="shared" si="9" ref="F30:N30">SUM(F31)</f>
        <v>0</v>
      </c>
      <c r="G30" s="51">
        <f t="shared" si="9"/>
        <v>0</v>
      </c>
      <c r="H30" s="51">
        <f t="shared" si="9"/>
        <v>0</v>
      </c>
      <c r="I30" s="51">
        <f t="shared" si="9"/>
        <v>0</v>
      </c>
      <c r="J30" s="51">
        <f t="shared" si="9"/>
        <v>0</v>
      </c>
      <c r="K30" s="51">
        <f t="shared" si="9"/>
        <v>0</v>
      </c>
      <c r="L30" s="51">
        <f t="shared" si="9"/>
        <v>0</v>
      </c>
      <c r="M30" s="51">
        <f t="shared" si="9"/>
        <v>4595</v>
      </c>
      <c r="N30" s="51">
        <f t="shared" si="9"/>
        <v>0</v>
      </c>
      <c r="O30" s="215"/>
    </row>
    <row r="31" spans="1:15" ht="69.75" customHeight="1">
      <c r="A31" s="217"/>
      <c r="B31" s="19"/>
      <c r="C31" s="11" t="s">
        <v>220</v>
      </c>
      <c r="D31" s="36" t="s">
        <v>140</v>
      </c>
      <c r="E31" s="37">
        <f>IF('Załącznik Nr 1-dochody'!E130&gt;0,'Załącznik Nr 1-dochody'!E130,"")</f>
        <v>4595</v>
      </c>
      <c r="F31" s="37"/>
      <c r="G31" s="279"/>
      <c r="H31" s="279"/>
      <c r="I31" s="37"/>
      <c r="J31" s="37"/>
      <c r="K31" s="279"/>
      <c r="L31" s="279"/>
      <c r="M31" s="325">
        <f>E31</f>
        <v>4595</v>
      </c>
      <c r="N31" s="325"/>
      <c r="O31" s="215"/>
    </row>
    <row r="32" spans="1:15" ht="27" customHeight="1">
      <c r="A32" s="217"/>
      <c r="B32" s="41">
        <v>80110</v>
      </c>
      <c r="C32" s="18" t="s">
        <v>44</v>
      </c>
      <c r="D32" s="42"/>
      <c r="E32" s="51">
        <f>SUM(E33:E34)</f>
        <v>262950</v>
      </c>
      <c r="F32" s="51">
        <f>SUM(F33:F34)</f>
        <v>0</v>
      </c>
      <c r="G32" s="285">
        <f>E32</f>
        <v>262950</v>
      </c>
      <c r="H32" s="51">
        <f aca="true" t="shared" si="10" ref="H32:N32">SUM(H33:H34)</f>
        <v>0</v>
      </c>
      <c r="I32" s="51">
        <f t="shared" si="10"/>
        <v>0</v>
      </c>
      <c r="J32" s="51">
        <f t="shared" si="10"/>
        <v>0</v>
      </c>
      <c r="K32" s="51">
        <f t="shared" si="10"/>
        <v>0</v>
      </c>
      <c r="L32" s="51">
        <f t="shared" si="10"/>
        <v>0</v>
      </c>
      <c r="M32" s="51">
        <f t="shared" si="10"/>
        <v>0</v>
      </c>
      <c r="N32" s="51">
        <f t="shared" si="10"/>
        <v>0</v>
      </c>
      <c r="O32" s="215">
        <f t="shared" si="2"/>
        <v>0</v>
      </c>
    </row>
    <row r="33" spans="1:15" ht="75" customHeight="1">
      <c r="A33" s="217"/>
      <c r="B33" s="181"/>
      <c r="C33" s="11" t="s">
        <v>220</v>
      </c>
      <c r="D33" s="36" t="s">
        <v>140</v>
      </c>
      <c r="E33" s="37">
        <f>IF('Załącznik Nr 1-dochody'!E133&gt;0,'Załącznik Nr 1-dochody'!E133,"")</f>
        <v>71779</v>
      </c>
      <c r="F33" s="37">
        <f>IF('Załącznik Nr 1-dochody'!F133&gt;0,'Załącznik Nr 1-dochody'!F133,"")</f>
      </c>
      <c r="G33" s="279">
        <f>E33</f>
        <v>71779</v>
      </c>
      <c r="H33" s="279">
        <f>F33</f>
      </c>
      <c r="I33" s="37"/>
      <c r="J33" s="37"/>
      <c r="K33" s="279"/>
      <c r="L33" s="279"/>
      <c r="M33" s="325"/>
      <c r="N33" s="325"/>
      <c r="O33" s="215"/>
    </row>
    <row r="34" spans="1:15" ht="55.5" customHeight="1">
      <c r="A34" s="217"/>
      <c r="B34" s="19"/>
      <c r="C34" s="10" t="s">
        <v>163</v>
      </c>
      <c r="D34" s="36" t="s">
        <v>214</v>
      </c>
      <c r="E34" s="37">
        <f>IF('Załącznik Nr 1-dochody'!E135&gt;0,'Załącznik Nr 1-dochody'!E135,"")</f>
        <v>191171</v>
      </c>
      <c r="F34" s="37"/>
      <c r="G34" s="279">
        <f>E34</f>
        <v>191171</v>
      </c>
      <c r="H34" s="279">
        <f>F34</f>
        <v>0</v>
      </c>
      <c r="I34" s="37"/>
      <c r="J34" s="37"/>
      <c r="K34" s="279"/>
      <c r="L34" s="279"/>
      <c r="M34" s="325"/>
      <c r="N34" s="325"/>
      <c r="O34" s="215">
        <f t="shared" si="2"/>
        <v>0</v>
      </c>
    </row>
    <row r="35" spans="1:15" s="5" customFormat="1" ht="18" customHeight="1">
      <c r="A35" s="216"/>
      <c r="B35" s="147">
        <v>80195</v>
      </c>
      <c r="C35" s="134" t="s">
        <v>5</v>
      </c>
      <c r="D35" s="133"/>
      <c r="E35" s="43">
        <f>IF(SUM(E36:E36)&gt;0,SUM(E36:E36),"")</f>
        <v>76731</v>
      </c>
      <c r="F35" s="43">
        <f>SUM(F36)</f>
        <v>0</v>
      </c>
      <c r="G35" s="43">
        <f>IF(SUM(G36:G36)&gt;0,SUM(G36:G36),"")</f>
        <v>76731</v>
      </c>
      <c r="H35" s="43">
        <f aca="true" t="shared" si="11" ref="H35:N35">SUM(H36)</f>
        <v>0</v>
      </c>
      <c r="I35" s="43">
        <f t="shared" si="11"/>
        <v>0</v>
      </c>
      <c r="J35" s="43">
        <f t="shared" si="11"/>
        <v>0</v>
      </c>
      <c r="K35" s="43">
        <f t="shared" si="11"/>
        <v>0</v>
      </c>
      <c r="L35" s="43">
        <f t="shared" si="11"/>
        <v>0</v>
      </c>
      <c r="M35" s="43">
        <f t="shared" si="11"/>
        <v>0</v>
      </c>
      <c r="N35" s="43">
        <f t="shared" si="11"/>
        <v>0</v>
      </c>
      <c r="O35" s="215">
        <f t="shared" si="2"/>
        <v>0</v>
      </c>
    </row>
    <row r="36" spans="1:15" s="4" customFormat="1" ht="42.75" customHeight="1">
      <c r="A36" s="217"/>
      <c r="B36" s="19"/>
      <c r="C36" s="11" t="s">
        <v>90</v>
      </c>
      <c r="D36" s="36" t="s">
        <v>137</v>
      </c>
      <c r="E36" s="37">
        <f>IF('Załącznik Nr 1-dochody'!E151&gt;0,'Załącznik Nr 1-dochody'!E151,"")</f>
        <v>76731</v>
      </c>
      <c r="F36" s="37">
        <f>IF('Załącznik Nr 1-dochody'!F151&gt;0,'Załącznik Nr 1-dochody'!F151,"")</f>
      </c>
      <c r="G36" s="37">
        <f>E36</f>
        <v>76731</v>
      </c>
      <c r="H36" s="37">
        <f>F36</f>
      </c>
      <c r="I36" s="37"/>
      <c r="J36" s="279"/>
      <c r="K36" s="279"/>
      <c r="L36" s="279"/>
      <c r="M36" s="325"/>
      <c r="N36" s="325"/>
      <c r="O36" s="215"/>
    </row>
    <row r="37" spans="1:15" s="7" customFormat="1" ht="24" customHeight="1">
      <c r="A37" s="218">
        <v>851</v>
      </c>
      <c r="B37" s="130"/>
      <c r="C37" s="131" t="s">
        <v>46</v>
      </c>
      <c r="D37" s="129"/>
      <c r="E37" s="132">
        <f>IF(SUM(E38,)&gt;0,SUM(E38),"")</f>
        <v>3000</v>
      </c>
      <c r="F37" s="132">
        <f>SUM(F38)</f>
        <v>3000</v>
      </c>
      <c r="G37" s="132">
        <f aca="true" t="shared" si="12" ref="G37:N38">SUM(G38)</f>
        <v>0</v>
      </c>
      <c r="H37" s="132">
        <f t="shared" si="12"/>
        <v>0</v>
      </c>
      <c r="I37" s="132">
        <f t="shared" si="12"/>
        <v>3000</v>
      </c>
      <c r="J37" s="132">
        <f t="shared" si="12"/>
        <v>3000</v>
      </c>
      <c r="K37" s="132">
        <f t="shared" si="12"/>
        <v>0</v>
      </c>
      <c r="L37" s="132">
        <f t="shared" si="12"/>
        <v>0</v>
      </c>
      <c r="M37" s="132">
        <f t="shared" si="12"/>
        <v>0</v>
      </c>
      <c r="N37" s="132">
        <f t="shared" si="12"/>
        <v>0</v>
      </c>
      <c r="O37" s="215">
        <f t="shared" si="2"/>
        <v>1</v>
      </c>
    </row>
    <row r="38" spans="1:15" s="5" customFormat="1" ht="54" customHeight="1">
      <c r="A38" s="216"/>
      <c r="B38" s="147">
        <v>85156</v>
      </c>
      <c r="C38" s="134" t="s">
        <v>102</v>
      </c>
      <c r="D38" s="133"/>
      <c r="E38" s="43">
        <f>IF(SUM(E39:E39)&gt;0,SUM(E39:E39),"")</f>
        <v>3000</v>
      </c>
      <c r="F38" s="43">
        <f>SUM(F39)</f>
        <v>3000</v>
      </c>
      <c r="G38" s="43">
        <f t="shared" si="12"/>
        <v>0</v>
      </c>
      <c r="H38" s="43">
        <f t="shared" si="12"/>
        <v>0</v>
      </c>
      <c r="I38" s="43">
        <f t="shared" si="12"/>
        <v>3000</v>
      </c>
      <c r="J38" s="43">
        <f t="shared" si="12"/>
        <v>3000</v>
      </c>
      <c r="K38" s="43">
        <f t="shared" si="12"/>
        <v>0</v>
      </c>
      <c r="L38" s="43">
        <f t="shared" si="12"/>
        <v>0</v>
      </c>
      <c r="M38" s="43">
        <f t="shared" si="12"/>
        <v>0</v>
      </c>
      <c r="N38" s="43">
        <f t="shared" si="12"/>
        <v>0</v>
      </c>
      <c r="O38" s="215">
        <f t="shared" si="2"/>
        <v>1</v>
      </c>
    </row>
    <row r="39" spans="1:15" s="4" customFormat="1" ht="66" customHeight="1">
      <c r="A39" s="217"/>
      <c r="B39" s="19"/>
      <c r="C39" s="10" t="s">
        <v>82</v>
      </c>
      <c r="D39" s="36" t="s">
        <v>117</v>
      </c>
      <c r="E39" s="37">
        <f>IF('Załącznik Nr 1-dochody'!E161&gt;0,'Załącznik Nr 1-dochody'!E161,"")</f>
        <v>3000</v>
      </c>
      <c r="F39" s="37">
        <f>IF('Załącznik Nr 1-dochody'!F161&gt;0,'Załącznik Nr 1-dochody'!F161,"")</f>
        <v>3000</v>
      </c>
      <c r="G39" s="279"/>
      <c r="H39" s="279"/>
      <c r="I39" s="37">
        <f>E39</f>
        <v>3000</v>
      </c>
      <c r="J39" s="37">
        <f>F39</f>
        <v>3000</v>
      </c>
      <c r="K39" s="279"/>
      <c r="L39" s="279"/>
      <c r="M39" s="325"/>
      <c r="N39" s="325"/>
      <c r="O39" s="215">
        <f t="shared" si="2"/>
        <v>1</v>
      </c>
    </row>
    <row r="40" spans="1:15" s="7" customFormat="1" ht="22.5" customHeight="1">
      <c r="A40" s="218">
        <v>852</v>
      </c>
      <c r="B40" s="130"/>
      <c r="C40" s="131" t="s">
        <v>103</v>
      </c>
      <c r="D40" s="129"/>
      <c r="E40" s="132">
        <f>IF(SUM(E41,E43,E45,E47,E50,E52,E54)&gt;0,SUM(E41,E43,E45,E47,E50,E52,E54),"")</f>
        <v>18181661</v>
      </c>
      <c r="F40" s="132">
        <f>IF(SUM(F41,F43,F45,F47,F50,F52,F54)&gt;0,SUM(F41,F43,F45,F47,F50,F52,F54),"")</f>
        <v>20919000</v>
      </c>
      <c r="G40" s="132">
        <f aca="true" t="shared" si="13" ref="G40:N40">SUM(G41+G43+G45+G47+G50+G52+G54)</f>
        <v>2563111</v>
      </c>
      <c r="H40" s="132">
        <f t="shared" si="13"/>
        <v>2448000</v>
      </c>
      <c r="I40" s="132">
        <f t="shared" si="13"/>
        <v>15618550</v>
      </c>
      <c r="J40" s="132">
        <f t="shared" si="13"/>
        <v>18471000</v>
      </c>
      <c r="K40" s="132">
        <f t="shared" si="13"/>
        <v>0</v>
      </c>
      <c r="L40" s="132">
        <f t="shared" si="13"/>
        <v>0</v>
      </c>
      <c r="M40" s="132">
        <f t="shared" si="13"/>
        <v>0</v>
      </c>
      <c r="N40" s="132">
        <f t="shared" si="13"/>
        <v>0</v>
      </c>
      <c r="O40" s="215">
        <f t="shared" si="2"/>
        <v>1.150554946547513</v>
      </c>
    </row>
    <row r="41" spans="1:15" s="5" customFormat="1" ht="18" customHeight="1">
      <c r="A41" s="216"/>
      <c r="B41" s="147">
        <v>85203</v>
      </c>
      <c r="C41" s="134" t="s">
        <v>51</v>
      </c>
      <c r="D41" s="133"/>
      <c r="E41" s="43">
        <f aca="true" t="shared" si="14" ref="E41:N41">SUM(E42:E42)</f>
        <v>294550</v>
      </c>
      <c r="F41" s="43">
        <f t="shared" si="14"/>
        <v>303000</v>
      </c>
      <c r="G41" s="43">
        <f t="shared" si="14"/>
        <v>0</v>
      </c>
      <c r="H41" s="43">
        <f t="shared" si="14"/>
        <v>0</v>
      </c>
      <c r="I41" s="43">
        <f t="shared" si="14"/>
        <v>294550</v>
      </c>
      <c r="J41" s="43">
        <f t="shared" si="14"/>
        <v>303000</v>
      </c>
      <c r="K41" s="43">
        <f t="shared" si="14"/>
        <v>0</v>
      </c>
      <c r="L41" s="43">
        <f t="shared" si="14"/>
        <v>0</v>
      </c>
      <c r="M41" s="43">
        <f t="shared" si="14"/>
        <v>0</v>
      </c>
      <c r="N41" s="43">
        <f t="shared" si="14"/>
        <v>0</v>
      </c>
      <c r="O41" s="215">
        <f t="shared" si="2"/>
        <v>1.0286878288915295</v>
      </c>
    </row>
    <row r="42" spans="1:15" s="4" customFormat="1" ht="63.75" customHeight="1">
      <c r="A42" s="217"/>
      <c r="B42" s="19"/>
      <c r="C42" s="10" t="s">
        <v>82</v>
      </c>
      <c r="D42" s="36" t="s">
        <v>117</v>
      </c>
      <c r="E42" s="37">
        <f>IF('Załącznik Nr 1-dochody'!E177&gt;0,'Załącznik Nr 1-dochody'!E177,"")</f>
        <v>294550</v>
      </c>
      <c r="F42" s="37">
        <f>IF('Załącznik Nr 1-dochody'!F177&gt;0,'Załącznik Nr 1-dochody'!F177,"")</f>
        <v>303000</v>
      </c>
      <c r="G42" s="279"/>
      <c r="H42" s="279"/>
      <c r="I42" s="37">
        <f>E42</f>
        <v>294550</v>
      </c>
      <c r="J42" s="37">
        <f>F42</f>
        <v>303000</v>
      </c>
      <c r="K42" s="279"/>
      <c r="L42" s="279"/>
      <c r="M42" s="325"/>
      <c r="N42" s="325"/>
      <c r="O42" s="215">
        <f t="shared" si="2"/>
        <v>1.0286878288915295</v>
      </c>
    </row>
    <row r="43" spans="1:15" s="4" customFormat="1" ht="49.5" customHeight="1">
      <c r="A43" s="217"/>
      <c r="B43" s="184">
        <v>85212</v>
      </c>
      <c r="C43" s="185" t="s">
        <v>193</v>
      </c>
      <c r="D43" s="42"/>
      <c r="E43" s="43">
        <f aca="true" t="shared" si="15" ref="E43:N43">SUM(E44:E44)</f>
        <v>14272000</v>
      </c>
      <c r="F43" s="43">
        <f t="shared" si="15"/>
        <v>16900000</v>
      </c>
      <c r="G43" s="43">
        <f t="shared" si="15"/>
        <v>0</v>
      </c>
      <c r="H43" s="43">
        <f t="shared" si="15"/>
        <v>0</v>
      </c>
      <c r="I43" s="43">
        <f t="shared" si="15"/>
        <v>14272000</v>
      </c>
      <c r="J43" s="43">
        <f t="shared" si="15"/>
        <v>16900000</v>
      </c>
      <c r="K43" s="43">
        <f t="shared" si="15"/>
        <v>0</v>
      </c>
      <c r="L43" s="43">
        <f t="shared" si="15"/>
        <v>0</v>
      </c>
      <c r="M43" s="43">
        <f t="shared" si="15"/>
        <v>0</v>
      </c>
      <c r="N43" s="43">
        <f t="shared" si="15"/>
        <v>0</v>
      </c>
      <c r="O43" s="215">
        <f t="shared" si="2"/>
        <v>1.1841367713004485</v>
      </c>
    </row>
    <row r="44" spans="1:15" s="4" customFormat="1" ht="64.5" customHeight="1">
      <c r="A44" s="217"/>
      <c r="B44" s="19"/>
      <c r="C44" s="10" t="s">
        <v>82</v>
      </c>
      <c r="D44" s="36" t="s">
        <v>117</v>
      </c>
      <c r="E44" s="37">
        <f>IF('Załącznik Nr 1-dochody'!E183&gt;0,'Załącznik Nr 1-dochody'!E183,"")</f>
        <v>14272000</v>
      </c>
      <c r="F44" s="37">
        <f>IF('Załącznik Nr 1-dochody'!F183&gt;0,'Załącznik Nr 1-dochody'!F183,"")</f>
        <v>16900000</v>
      </c>
      <c r="G44" s="279"/>
      <c r="H44" s="279"/>
      <c r="I44" s="37">
        <f>E44</f>
        <v>14272000</v>
      </c>
      <c r="J44" s="37">
        <f>F44</f>
        <v>16900000</v>
      </c>
      <c r="K44" s="279"/>
      <c r="L44" s="279"/>
      <c r="M44" s="325"/>
      <c r="N44" s="325"/>
      <c r="O44" s="215">
        <f t="shared" si="2"/>
        <v>1.1841367713004485</v>
      </c>
    </row>
    <row r="45" spans="1:15" s="5" customFormat="1" ht="69.75" customHeight="1">
      <c r="A45" s="216"/>
      <c r="B45" s="147">
        <v>85213</v>
      </c>
      <c r="C45" s="134" t="s">
        <v>203</v>
      </c>
      <c r="D45" s="133"/>
      <c r="E45" s="43">
        <f>IF(SUM(E46:E46)&gt;0,SUM(E46:E46),"")</f>
        <v>115000</v>
      </c>
      <c r="F45" s="43">
        <f aca="true" t="shared" si="16" ref="F45:N45">SUM(F46)</f>
        <v>174000</v>
      </c>
      <c r="G45" s="43">
        <f t="shared" si="16"/>
        <v>0</v>
      </c>
      <c r="H45" s="43">
        <f t="shared" si="16"/>
        <v>0</v>
      </c>
      <c r="I45" s="43">
        <f t="shared" si="16"/>
        <v>115000</v>
      </c>
      <c r="J45" s="43">
        <f t="shared" si="16"/>
        <v>174000</v>
      </c>
      <c r="K45" s="43">
        <f t="shared" si="16"/>
        <v>0</v>
      </c>
      <c r="L45" s="43">
        <f t="shared" si="16"/>
        <v>0</v>
      </c>
      <c r="M45" s="43">
        <f t="shared" si="16"/>
        <v>0</v>
      </c>
      <c r="N45" s="43">
        <f t="shared" si="16"/>
        <v>0</v>
      </c>
      <c r="O45" s="215">
        <f t="shared" si="2"/>
        <v>1.5130434782608695</v>
      </c>
    </row>
    <row r="46" spans="1:16" s="4" customFormat="1" ht="63.75">
      <c r="A46" s="217"/>
      <c r="B46" s="19"/>
      <c r="C46" s="10" t="s">
        <v>82</v>
      </c>
      <c r="D46" s="36" t="s">
        <v>117</v>
      </c>
      <c r="E46" s="37">
        <f>IF('Załącznik Nr 1-dochody'!E185&gt;0,'Załącznik Nr 1-dochody'!E185,"")</f>
        <v>115000</v>
      </c>
      <c r="F46" s="37">
        <f>IF('Załącznik Nr 1-dochody'!F185&gt;0,'Załącznik Nr 1-dochody'!F185,"")</f>
        <v>174000</v>
      </c>
      <c r="G46" s="279"/>
      <c r="H46" s="279"/>
      <c r="I46" s="37">
        <f>E46</f>
        <v>115000</v>
      </c>
      <c r="J46" s="279">
        <f>F46</f>
        <v>174000</v>
      </c>
      <c r="K46" s="279"/>
      <c r="L46" s="279"/>
      <c r="M46" s="325"/>
      <c r="N46" s="325"/>
      <c r="O46" s="215">
        <f t="shared" si="2"/>
        <v>1.5130434782608695</v>
      </c>
      <c r="P46" s="26"/>
    </row>
    <row r="47" spans="1:15" s="6" customFormat="1" ht="34.5" customHeight="1">
      <c r="A47" s="222"/>
      <c r="B47" s="188">
        <v>85214</v>
      </c>
      <c r="C47" s="134" t="s">
        <v>73</v>
      </c>
      <c r="D47" s="189"/>
      <c r="E47" s="43">
        <f>SUM(E48:E49)</f>
        <v>1927000</v>
      </c>
      <c r="F47" s="43">
        <f>SUM(F48:F49)</f>
        <v>2344000</v>
      </c>
      <c r="G47" s="43">
        <f>IF(SUM(G48:G49)&gt;0,SUM(G48:G49),"")</f>
        <v>1109000</v>
      </c>
      <c r="H47" s="43">
        <f aca="true" t="shared" si="17" ref="H47:N47">SUM(H48:H49)</f>
        <v>1369000</v>
      </c>
      <c r="I47" s="43">
        <f t="shared" si="17"/>
        <v>818000</v>
      </c>
      <c r="J47" s="43">
        <f t="shared" si="17"/>
        <v>975000</v>
      </c>
      <c r="K47" s="43">
        <f t="shared" si="17"/>
        <v>0</v>
      </c>
      <c r="L47" s="43">
        <f t="shared" si="17"/>
        <v>0</v>
      </c>
      <c r="M47" s="43">
        <f t="shared" si="17"/>
        <v>0</v>
      </c>
      <c r="N47" s="43">
        <f t="shared" si="17"/>
        <v>0</v>
      </c>
      <c r="O47" s="215">
        <f t="shared" si="2"/>
        <v>1.2163985469641931</v>
      </c>
    </row>
    <row r="48" spans="1:15" s="4" customFormat="1" ht="63.75">
      <c r="A48" s="217"/>
      <c r="B48" s="19"/>
      <c r="C48" s="10" t="s">
        <v>82</v>
      </c>
      <c r="D48" s="36" t="s">
        <v>117</v>
      </c>
      <c r="E48" s="37">
        <f>IF('Załącznik Nr 1-dochody'!E187&gt;0,'Załącznik Nr 1-dochody'!E187,"")</f>
        <v>818000</v>
      </c>
      <c r="F48" s="37">
        <f>IF('Załącznik Nr 1-dochody'!F187&gt;0,'Załącznik Nr 1-dochody'!F187,"")</f>
        <v>975000</v>
      </c>
      <c r="G48" s="279"/>
      <c r="H48" s="279"/>
      <c r="I48" s="37">
        <f>E48</f>
        <v>818000</v>
      </c>
      <c r="J48" s="279">
        <f>F48</f>
        <v>975000</v>
      </c>
      <c r="K48" s="279"/>
      <c r="L48" s="279"/>
      <c r="M48" s="325"/>
      <c r="N48" s="325"/>
      <c r="O48" s="215">
        <f t="shared" si="2"/>
        <v>1.1919315403422983</v>
      </c>
    </row>
    <row r="49" spans="1:16" s="4" customFormat="1" ht="39" customHeight="1">
      <c r="A49" s="217"/>
      <c r="B49" s="19"/>
      <c r="C49" s="11" t="s">
        <v>90</v>
      </c>
      <c r="D49" s="36" t="s">
        <v>137</v>
      </c>
      <c r="E49" s="37">
        <f>IF('Załącznik Nr 1-dochody'!E188&gt;0,'Załącznik Nr 1-dochody'!E188,"")</f>
        <v>1109000</v>
      </c>
      <c r="F49" s="37">
        <f>IF('Załącznik Nr 1-dochody'!F188&gt;0,'Załącznik Nr 1-dochody'!F188,"")</f>
        <v>1369000</v>
      </c>
      <c r="G49" s="37">
        <f>IF('Załącznik Nr 1-dochody'!E188&gt;0,'Załącznik Nr 1-dochody'!E188,"")</f>
        <v>1109000</v>
      </c>
      <c r="H49" s="37">
        <f>IF('Załącznik Nr 1-dochody'!F188&gt;0,'Załącznik Nr 1-dochody'!F188,"")</f>
        <v>1369000</v>
      </c>
      <c r="I49" s="37"/>
      <c r="J49" s="279"/>
      <c r="K49" s="37"/>
      <c r="L49" s="37">
        <f>IF('Załącznik Nr 1-dochody'!L188&gt;0,'Załącznik Nr 1-dochody'!L188,"")</f>
      </c>
      <c r="M49" s="297"/>
      <c r="N49" s="297"/>
      <c r="O49" s="215">
        <f t="shared" si="2"/>
        <v>1.2344454463480614</v>
      </c>
      <c r="P49" s="26"/>
    </row>
    <row r="50" spans="1:17" s="5" customFormat="1" ht="18" customHeight="1">
      <c r="A50" s="216"/>
      <c r="B50" s="147">
        <v>85219</v>
      </c>
      <c r="C50" s="134" t="s">
        <v>53</v>
      </c>
      <c r="D50" s="133"/>
      <c r="E50" s="43">
        <f>IF(SUM(E51:E51)&gt;0,SUM(E51:E51),"")</f>
        <v>732000</v>
      </c>
      <c r="F50" s="43">
        <f>IF(SUM(F51:F51)&gt;0,SUM(F51:F51),"")</f>
        <v>675000</v>
      </c>
      <c r="G50" s="43">
        <f>IF(SUM(G51:G51)&gt;0,SUM(G51:G51),"")</f>
        <v>732000</v>
      </c>
      <c r="H50" s="43">
        <f aca="true" t="shared" si="18" ref="H50:N50">SUM(H51)</f>
        <v>675000</v>
      </c>
      <c r="I50" s="43">
        <f t="shared" si="18"/>
        <v>0</v>
      </c>
      <c r="J50" s="43">
        <f t="shared" si="18"/>
        <v>0</v>
      </c>
      <c r="K50" s="43">
        <f t="shared" si="18"/>
        <v>0</v>
      </c>
      <c r="L50" s="43">
        <f t="shared" si="18"/>
        <v>0</v>
      </c>
      <c r="M50" s="43">
        <f t="shared" si="18"/>
        <v>0</v>
      </c>
      <c r="N50" s="43">
        <f t="shared" si="18"/>
        <v>0</v>
      </c>
      <c r="O50" s="215">
        <f t="shared" si="2"/>
        <v>0.9221311475409836</v>
      </c>
      <c r="P50" s="17"/>
      <c r="Q50" s="17"/>
    </row>
    <row r="51" spans="1:16" s="4" customFormat="1" ht="38.25">
      <c r="A51" s="217"/>
      <c r="B51" s="19"/>
      <c r="C51" s="11" t="s">
        <v>90</v>
      </c>
      <c r="D51" s="36" t="s">
        <v>137</v>
      </c>
      <c r="E51" s="37">
        <f>IF('Załącznik Nr 1-dochody'!E191&gt;0,'Załącznik Nr 1-dochody'!E191,"")</f>
        <v>732000</v>
      </c>
      <c r="F51" s="37">
        <f>IF('Załącznik Nr 1-dochody'!F191&gt;0,'Załącznik Nr 1-dochody'!F191,"")</f>
        <v>675000</v>
      </c>
      <c r="G51" s="37">
        <f>E51</f>
        <v>732000</v>
      </c>
      <c r="H51" s="37">
        <f>F51</f>
        <v>675000</v>
      </c>
      <c r="I51" s="37"/>
      <c r="J51" s="279"/>
      <c r="K51" s="37"/>
      <c r="L51" s="37">
        <f>IF('Załącznik Nr 1-dochody'!L191&gt;0,'Załącznik Nr 1-dochody'!L191,"")</f>
      </c>
      <c r="M51" s="297"/>
      <c r="N51" s="297"/>
      <c r="O51" s="215">
        <f t="shared" si="2"/>
        <v>0.9221311475409836</v>
      </c>
      <c r="P51" s="26"/>
    </row>
    <row r="52" spans="1:15" s="5" customFormat="1" ht="30.75" customHeight="1">
      <c r="A52" s="216"/>
      <c r="B52" s="147">
        <v>85228</v>
      </c>
      <c r="C52" s="134" t="s">
        <v>74</v>
      </c>
      <c r="D52" s="133"/>
      <c r="E52" s="43">
        <f>IF(SUM(E53:E53)&gt;0,SUM(E53:E53),"")</f>
        <v>119000</v>
      </c>
      <c r="F52" s="43">
        <f>IF(SUM(F53:F53)&gt;0,SUM(F53:F53),"")</f>
        <v>119000</v>
      </c>
      <c r="G52" s="43">
        <f aca="true" t="shared" si="19" ref="G52:N52">SUM(G53)</f>
        <v>0</v>
      </c>
      <c r="H52" s="43">
        <f t="shared" si="19"/>
        <v>0</v>
      </c>
      <c r="I52" s="43">
        <f t="shared" si="19"/>
        <v>119000</v>
      </c>
      <c r="J52" s="43">
        <f t="shared" si="19"/>
        <v>119000</v>
      </c>
      <c r="K52" s="43">
        <f t="shared" si="19"/>
        <v>0</v>
      </c>
      <c r="L52" s="43">
        <f t="shared" si="19"/>
        <v>0</v>
      </c>
      <c r="M52" s="43">
        <f t="shared" si="19"/>
        <v>0</v>
      </c>
      <c r="N52" s="43">
        <f t="shared" si="19"/>
        <v>0</v>
      </c>
      <c r="O52" s="215">
        <f t="shared" si="2"/>
        <v>1</v>
      </c>
    </row>
    <row r="53" spans="1:16" s="8" customFormat="1" ht="63.75">
      <c r="A53" s="223"/>
      <c r="B53" s="39"/>
      <c r="C53" s="10" t="s">
        <v>82</v>
      </c>
      <c r="D53" s="40" t="s">
        <v>117</v>
      </c>
      <c r="E53" s="37">
        <f>IF('Załącznik Nr 1-dochody'!E202&gt;0,'Załącznik Nr 1-dochody'!E202,"")</f>
        <v>119000</v>
      </c>
      <c r="F53" s="37">
        <f>IF('Załącznik Nr 1-dochody'!F202&gt;0,'Załącznik Nr 1-dochody'!F202,"")</f>
        <v>119000</v>
      </c>
      <c r="G53" s="164"/>
      <c r="H53" s="164"/>
      <c r="I53" s="47">
        <f>E53</f>
        <v>119000</v>
      </c>
      <c r="J53" s="164">
        <f>F53</f>
        <v>119000</v>
      </c>
      <c r="K53" s="164"/>
      <c r="L53" s="164"/>
      <c r="M53" s="326"/>
      <c r="N53" s="326"/>
      <c r="O53" s="215">
        <f t="shared" si="2"/>
        <v>1</v>
      </c>
      <c r="P53" s="27"/>
    </row>
    <row r="54" spans="1:15" s="5" customFormat="1" ht="21.75" customHeight="1">
      <c r="A54" s="216"/>
      <c r="B54" s="147">
        <v>85295</v>
      </c>
      <c r="C54" s="134" t="s">
        <v>5</v>
      </c>
      <c r="D54" s="133"/>
      <c r="E54" s="43">
        <f>IF(SUM(E55:E55)&gt;0,SUM(E55:E55),"")</f>
        <v>722111</v>
      </c>
      <c r="F54" s="43">
        <f>SUM(F55)</f>
        <v>404000</v>
      </c>
      <c r="G54" s="43">
        <f>IF(SUM(G55:G55)&gt;0,SUM(G55:G55),"")</f>
        <v>722111</v>
      </c>
      <c r="H54" s="43">
        <f aca="true" t="shared" si="20" ref="H54:N54">SUM(H55)</f>
        <v>404000</v>
      </c>
      <c r="I54" s="43">
        <f t="shared" si="20"/>
        <v>0</v>
      </c>
      <c r="J54" s="43">
        <f t="shared" si="20"/>
        <v>0</v>
      </c>
      <c r="K54" s="43">
        <f t="shared" si="20"/>
        <v>0</v>
      </c>
      <c r="L54" s="43">
        <f t="shared" si="20"/>
        <v>0</v>
      </c>
      <c r="M54" s="43">
        <f t="shared" si="20"/>
        <v>0</v>
      </c>
      <c r="N54" s="43">
        <f t="shared" si="20"/>
        <v>0</v>
      </c>
      <c r="O54" s="215">
        <f t="shared" si="2"/>
        <v>0.5594707738837935</v>
      </c>
    </row>
    <row r="55" spans="1:15" s="4" customFormat="1" ht="42" customHeight="1">
      <c r="A55" s="217"/>
      <c r="B55" s="19"/>
      <c r="C55" s="11" t="s">
        <v>90</v>
      </c>
      <c r="D55" s="36" t="s">
        <v>137</v>
      </c>
      <c r="E55" s="37">
        <f>IF('Załącznik Nr 1-dochody'!E206&gt;0,'Załącznik Nr 1-dochody'!E206,"")</f>
        <v>722111</v>
      </c>
      <c r="F55" s="37">
        <f>IF('Załącznik Nr 1-dochody'!F206&gt;0,'Załącznik Nr 1-dochody'!F206,"")</f>
        <v>404000</v>
      </c>
      <c r="G55" s="37">
        <f>IF('Załącznik Nr 1-dochody'!E206&gt;0,'Załącznik Nr 1-dochody'!E206,"")</f>
        <v>722111</v>
      </c>
      <c r="H55" s="37">
        <f>IF('Załącznik Nr 1-dochody'!F206&gt;0,'Załącznik Nr 1-dochody'!F206,"")</f>
        <v>404000</v>
      </c>
      <c r="I55" s="37"/>
      <c r="J55" s="279"/>
      <c r="K55" s="279"/>
      <c r="L55" s="279"/>
      <c r="M55" s="325"/>
      <c r="N55" s="325"/>
      <c r="O55" s="215">
        <f t="shared" si="2"/>
        <v>0.5594707738837935</v>
      </c>
    </row>
    <row r="56" spans="1:15" s="7" customFormat="1" ht="27" customHeight="1">
      <c r="A56" s="218">
        <v>854</v>
      </c>
      <c r="B56" s="130"/>
      <c r="C56" s="131" t="s">
        <v>55</v>
      </c>
      <c r="D56" s="129"/>
      <c r="E56" s="264">
        <f>SUM(E57)</f>
        <v>595314</v>
      </c>
      <c r="F56" s="132">
        <f>SUM(F57)</f>
        <v>67862</v>
      </c>
      <c r="G56" s="132">
        <f>IF(SUM(G57)&gt;0,SUM(G57),"")</f>
        <v>497283</v>
      </c>
      <c r="H56" s="132">
        <f aca="true" t="shared" si="21" ref="H56:N56">SUM(H57)</f>
        <v>0</v>
      </c>
      <c r="I56" s="132">
        <f t="shared" si="21"/>
        <v>0</v>
      </c>
      <c r="J56" s="132">
        <f t="shared" si="21"/>
        <v>0</v>
      </c>
      <c r="K56" s="132">
        <f t="shared" si="21"/>
        <v>98031</v>
      </c>
      <c r="L56" s="132">
        <f t="shared" si="21"/>
        <v>67862</v>
      </c>
      <c r="M56" s="132">
        <f t="shared" si="21"/>
        <v>0</v>
      </c>
      <c r="N56" s="132">
        <f t="shared" si="21"/>
        <v>0</v>
      </c>
      <c r="O56" s="215">
        <f t="shared" si="2"/>
        <v>0.11399362353312706</v>
      </c>
    </row>
    <row r="57" spans="1:15" s="5" customFormat="1" ht="21" customHeight="1">
      <c r="A57" s="216"/>
      <c r="B57" s="147">
        <v>85415</v>
      </c>
      <c r="C57" s="134" t="s">
        <v>57</v>
      </c>
      <c r="D57" s="133"/>
      <c r="E57" s="51">
        <f>SUM(E58:E59)</f>
        <v>595314</v>
      </c>
      <c r="F57" s="43">
        <f>SUM(F58:F59)</f>
        <v>67862</v>
      </c>
      <c r="G57" s="43">
        <f>IF(SUM(G59:G59)&gt;0,SUM(G59:G59),"")</f>
        <v>497283</v>
      </c>
      <c r="H57" s="43">
        <f aca="true" t="shared" si="22" ref="H57:N57">SUM(H58:H59)</f>
        <v>0</v>
      </c>
      <c r="I57" s="43">
        <f t="shared" si="22"/>
        <v>0</v>
      </c>
      <c r="J57" s="43">
        <f t="shared" si="22"/>
        <v>0</v>
      </c>
      <c r="K57" s="43">
        <f t="shared" si="22"/>
        <v>98031</v>
      </c>
      <c r="L57" s="43">
        <f t="shared" si="22"/>
        <v>67862</v>
      </c>
      <c r="M57" s="43">
        <f t="shared" si="22"/>
        <v>0</v>
      </c>
      <c r="N57" s="43">
        <f t="shared" si="22"/>
        <v>0</v>
      </c>
      <c r="O57" s="215">
        <f t="shared" si="2"/>
        <v>0.11399362353312706</v>
      </c>
    </row>
    <row r="58" spans="1:15" s="5" customFormat="1" ht="83.25" customHeight="1">
      <c r="A58" s="216"/>
      <c r="B58" s="148"/>
      <c r="C58" s="10" t="s">
        <v>243</v>
      </c>
      <c r="D58" s="182" t="s">
        <v>235</v>
      </c>
      <c r="E58" s="37">
        <f>IF('Załącznik Nr 1-dochody'!E219&gt;0,'Załącznik Nr 1-dochody'!E219,"")</f>
        <v>98031</v>
      </c>
      <c r="F58" s="37">
        <f>IF('Załącznik Nr 1-dochody'!F219&gt;0,'Załącznik Nr 1-dochody'!F219,"")</f>
        <v>67862</v>
      </c>
      <c r="G58" s="37"/>
      <c r="H58" s="37"/>
      <c r="I58" s="37"/>
      <c r="J58" s="279"/>
      <c r="K58" s="279">
        <f>E58</f>
        <v>98031</v>
      </c>
      <c r="L58" s="279">
        <f>F58</f>
        <v>67862</v>
      </c>
      <c r="M58" s="325"/>
      <c r="N58" s="325"/>
      <c r="O58" s="215">
        <f t="shared" si="2"/>
        <v>0.692250410584407</v>
      </c>
    </row>
    <row r="59" spans="1:15" s="4" customFormat="1" ht="43.5" customHeight="1">
      <c r="A59" s="217"/>
      <c r="B59" s="19"/>
      <c r="C59" s="11" t="s">
        <v>90</v>
      </c>
      <c r="D59" s="36" t="s">
        <v>137</v>
      </c>
      <c r="E59" s="37">
        <f>IF('Załącznik Nr 1-dochody'!E221&gt;0,'Załącznik Nr 1-dochody'!E221,"")</f>
        <v>497283</v>
      </c>
      <c r="F59" s="37">
        <f>IF('Załącznik Nr 1-dochody'!F221&gt;0,'Załącznik Nr 1-dochody'!F221,"")</f>
      </c>
      <c r="G59" s="37">
        <f>E59</f>
        <v>497283</v>
      </c>
      <c r="H59" s="37">
        <f>F59</f>
      </c>
      <c r="I59" s="37"/>
      <c r="J59" s="279"/>
      <c r="K59" s="279"/>
      <c r="L59" s="279"/>
      <c r="M59" s="325"/>
      <c r="N59" s="325"/>
      <c r="O59" s="215"/>
    </row>
    <row r="60" spans="1:15" s="7" customFormat="1" ht="33" customHeight="1">
      <c r="A60" s="218">
        <v>900</v>
      </c>
      <c r="B60" s="130"/>
      <c r="C60" s="131" t="s">
        <v>58</v>
      </c>
      <c r="D60" s="129"/>
      <c r="E60" s="132">
        <f>SUM(E61)</f>
        <v>2000</v>
      </c>
      <c r="F60" s="132">
        <f aca="true" t="shared" si="23" ref="F60:N60">SUM(F61)</f>
        <v>0</v>
      </c>
      <c r="G60" s="132">
        <f t="shared" si="23"/>
        <v>2000</v>
      </c>
      <c r="H60" s="132">
        <f t="shared" si="23"/>
        <v>0</v>
      </c>
      <c r="I60" s="132">
        <f t="shared" si="23"/>
        <v>0</v>
      </c>
      <c r="J60" s="132">
        <f t="shared" si="23"/>
        <v>0</v>
      </c>
      <c r="K60" s="132">
        <f t="shared" si="23"/>
        <v>0</v>
      </c>
      <c r="L60" s="132">
        <f t="shared" si="23"/>
        <v>0</v>
      </c>
      <c r="M60" s="132">
        <f t="shared" si="23"/>
        <v>0</v>
      </c>
      <c r="N60" s="132">
        <f t="shared" si="23"/>
        <v>0</v>
      </c>
      <c r="O60" s="215">
        <f t="shared" si="2"/>
        <v>0</v>
      </c>
    </row>
    <row r="61" spans="1:15" s="4" customFormat="1" ht="25.5" customHeight="1">
      <c r="A61" s="217"/>
      <c r="B61" s="41">
        <v>90003</v>
      </c>
      <c r="C61" s="18" t="s">
        <v>224</v>
      </c>
      <c r="D61" s="42"/>
      <c r="E61" s="51">
        <f>SUM(E62)</f>
        <v>2000</v>
      </c>
      <c r="F61" s="51">
        <f aca="true" t="shared" si="24" ref="F61:N61">SUM(F62)</f>
        <v>0</v>
      </c>
      <c r="G61" s="51">
        <f t="shared" si="24"/>
        <v>2000</v>
      </c>
      <c r="H61" s="51">
        <f t="shared" si="24"/>
        <v>0</v>
      </c>
      <c r="I61" s="51">
        <f t="shared" si="24"/>
        <v>0</v>
      </c>
      <c r="J61" s="51">
        <f t="shared" si="24"/>
        <v>0</v>
      </c>
      <c r="K61" s="51">
        <f t="shared" si="24"/>
        <v>0</v>
      </c>
      <c r="L61" s="51">
        <f t="shared" si="24"/>
        <v>0</v>
      </c>
      <c r="M61" s="51">
        <f t="shared" si="24"/>
        <v>0</v>
      </c>
      <c r="N61" s="51">
        <f t="shared" si="24"/>
        <v>0</v>
      </c>
      <c r="O61" s="215">
        <f t="shared" si="2"/>
        <v>0</v>
      </c>
    </row>
    <row r="62" spans="1:15" s="4" customFormat="1" ht="52.5" customHeight="1">
      <c r="A62" s="217"/>
      <c r="B62" s="19"/>
      <c r="C62" s="11" t="s">
        <v>225</v>
      </c>
      <c r="D62" s="36" t="s">
        <v>115</v>
      </c>
      <c r="E62" s="37">
        <f>IF('Załącznik Nr 1-dochody'!E229&gt;0,'Załącznik Nr 1-dochody'!E229,"")</f>
        <v>2000</v>
      </c>
      <c r="F62" s="37">
        <f>IF('Załącznik Nr 1-dochody'!F229&gt;0,'Załącznik Nr 1-dochody'!F229,"")</f>
      </c>
      <c r="G62" s="37">
        <f>E62</f>
        <v>2000</v>
      </c>
      <c r="H62" s="37"/>
      <c r="I62" s="37"/>
      <c r="J62" s="37"/>
      <c r="K62" s="279"/>
      <c r="L62" s="279"/>
      <c r="M62" s="325"/>
      <c r="N62" s="325"/>
      <c r="O62" s="215"/>
    </row>
    <row r="63" spans="1:15" s="4" customFormat="1" ht="25.5" customHeight="1">
      <c r="A63" s="221">
        <v>921</v>
      </c>
      <c r="B63" s="178"/>
      <c r="C63" s="179" t="s">
        <v>62</v>
      </c>
      <c r="D63" s="291"/>
      <c r="E63" s="292">
        <f>SUM(E64)</f>
        <v>585917</v>
      </c>
      <c r="F63" s="292">
        <f aca="true" t="shared" si="25" ref="F63:N64">SUM(F64)</f>
        <v>0</v>
      </c>
      <c r="G63" s="292">
        <f t="shared" si="25"/>
        <v>585917</v>
      </c>
      <c r="H63" s="292">
        <f t="shared" si="25"/>
        <v>0</v>
      </c>
      <c r="I63" s="292">
        <f t="shared" si="25"/>
        <v>0</v>
      </c>
      <c r="J63" s="292">
        <f t="shared" si="25"/>
        <v>0</v>
      </c>
      <c r="K63" s="292">
        <f t="shared" si="25"/>
        <v>0</v>
      </c>
      <c r="L63" s="292">
        <f t="shared" si="25"/>
        <v>0</v>
      </c>
      <c r="M63" s="292">
        <f t="shared" si="25"/>
        <v>0</v>
      </c>
      <c r="N63" s="292">
        <f t="shared" si="25"/>
        <v>0</v>
      </c>
      <c r="O63" s="215"/>
    </row>
    <row r="64" spans="1:15" s="4" customFormat="1" ht="21.75" customHeight="1">
      <c r="A64" s="217"/>
      <c r="B64" s="41">
        <v>92195</v>
      </c>
      <c r="C64" s="18" t="s">
        <v>5</v>
      </c>
      <c r="D64" s="293"/>
      <c r="E64" s="294">
        <f>SUM(E65)</f>
        <v>585917</v>
      </c>
      <c r="F64" s="294">
        <f t="shared" si="25"/>
        <v>0</v>
      </c>
      <c r="G64" s="294">
        <f t="shared" si="25"/>
        <v>585917</v>
      </c>
      <c r="H64" s="294">
        <f t="shared" si="25"/>
        <v>0</v>
      </c>
      <c r="I64" s="294">
        <f t="shared" si="25"/>
        <v>0</v>
      </c>
      <c r="J64" s="294">
        <f t="shared" si="25"/>
        <v>0</v>
      </c>
      <c r="K64" s="294">
        <f t="shared" si="25"/>
        <v>0</v>
      </c>
      <c r="L64" s="294">
        <f t="shared" si="25"/>
        <v>0</v>
      </c>
      <c r="M64" s="294">
        <f t="shared" si="25"/>
        <v>0</v>
      </c>
      <c r="N64" s="294">
        <f t="shared" si="25"/>
        <v>0</v>
      </c>
      <c r="O64" s="215"/>
    </row>
    <row r="65" spans="1:15" s="4" customFormat="1" ht="58.5" customHeight="1">
      <c r="A65" s="217"/>
      <c r="B65" s="19"/>
      <c r="C65" s="11" t="s">
        <v>262</v>
      </c>
      <c r="D65" s="36" t="s">
        <v>214</v>
      </c>
      <c r="E65" s="37">
        <f>IF('Załącznik Nr 1-dochody'!E251&gt;0,'Załącznik Nr 1-dochody'!E251,"")</f>
        <v>585917</v>
      </c>
      <c r="F65" s="289"/>
      <c r="G65" s="289">
        <f>E65</f>
        <v>585917</v>
      </c>
      <c r="H65" s="289"/>
      <c r="I65" s="289"/>
      <c r="J65" s="289"/>
      <c r="K65" s="290"/>
      <c r="L65" s="290"/>
      <c r="M65" s="327"/>
      <c r="N65" s="327"/>
      <c r="O65" s="215"/>
    </row>
    <row r="66" spans="1:15" s="4" customFormat="1" ht="26.25" customHeight="1">
      <c r="A66" s="221">
        <v>926</v>
      </c>
      <c r="B66" s="178"/>
      <c r="C66" s="179" t="s">
        <v>188</v>
      </c>
      <c r="D66" s="291"/>
      <c r="E66" s="292">
        <f>SUM(E67)</f>
        <v>1500000</v>
      </c>
      <c r="F66" s="292">
        <f aca="true" t="shared" si="26" ref="F66:N66">SUM(F67)</f>
        <v>2000000</v>
      </c>
      <c r="G66" s="292">
        <f t="shared" si="26"/>
        <v>0</v>
      </c>
      <c r="H66" s="292">
        <f t="shared" si="26"/>
        <v>0</v>
      </c>
      <c r="I66" s="292">
        <f t="shared" si="26"/>
        <v>0</v>
      </c>
      <c r="J66" s="292">
        <f t="shared" si="26"/>
        <v>0</v>
      </c>
      <c r="K66" s="292">
        <f t="shared" si="26"/>
        <v>1500000</v>
      </c>
      <c r="L66" s="292">
        <f t="shared" si="26"/>
        <v>2000000</v>
      </c>
      <c r="M66" s="292">
        <f t="shared" si="26"/>
        <v>0</v>
      </c>
      <c r="N66" s="292">
        <f t="shared" si="26"/>
        <v>0</v>
      </c>
      <c r="O66" s="215">
        <f t="shared" si="2"/>
        <v>1.3333333333333333</v>
      </c>
    </row>
    <row r="67" spans="1:15" s="4" customFormat="1" ht="26.25" customHeight="1">
      <c r="A67" s="217"/>
      <c r="B67" s="41">
        <v>92695</v>
      </c>
      <c r="C67" s="18" t="s">
        <v>270</v>
      </c>
      <c r="D67" s="293"/>
      <c r="E67" s="294">
        <f>SUM(E68)</f>
        <v>1500000</v>
      </c>
      <c r="F67" s="294">
        <f aca="true" t="shared" si="27" ref="F67:N67">SUM(F68)</f>
        <v>2000000</v>
      </c>
      <c r="G67" s="294">
        <f t="shared" si="27"/>
        <v>0</v>
      </c>
      <c r="H67" s="294">
        <f t="shared" si="27"/>
        <v>0</v>
      </c>
      <c r="I67" s="294">
        <f t="shared" si="27"/>
        <v>0</v>
      </c>
      <c r="J67" s="294">
        <f t="shared" si="27"/>
        <v>0</v>
      </c>
      <c r="K67" s="294">
        <f t="shared" si="27"/>
        <v>1500000</v>
      </c>
      <c r="L67" s="294">
        <f t="shared" si="27"/>
        <v>2000000</v>
      </c>
      <c r="M67" s="294">
        <f t="shared" si="27"/>
        <v>0</v>
      </c>
      <c r="N67" s="294">
        <f t="shared" si="27"/>
        <v>0</v>
      </c>
      <c r="O67" s="215">
        <f t="shared" si="2"/>
        <v>1.3333333333333333</v>
      </c>
    </row>
    <row r="68" spans="1:15" s="4" customFormat="1" ht="52.5" customHeight="1">
      <c r="A68" s="287"/>
      <c r="B68" s="288"/>
      <c r="C68" s="10" t="s">
        <v>265</v>
      </c>
      <c r="D68" s="38" t="s">
        <v>264</v>
      </c>
      <c r="E68" s="37">
        <f>IF('Załącznik Nr 1-dochody'!E254&gt;0,'Załącznik Nr 1-dochody'!E254,"")</f>
        <v>1500000</v>
      </c>
      <c r="F68" s="37">
        <f>IF('Załącznik Nr 1-dochody'!F254&gt;0,'Załącznik Nr 1-dochody'!F254,"")</f>
        <v>2000000</v>
      </c>
      <c r="G68" s="289"/>
      <c r="H68" s="289"/>
      <c r="I68" s="289"/>
      <c r="J68" s="289"/>
      <c r="K68" s="290">
        <f>E68</f>
        <v>1500000</v>
      </c>
      <c r="L68" s="290">
        <f>F68</f>
        <v>2000000</v>
      </c>
      <c r="M68" s="327"/>
      <c r="N68" s="327"/>
      <c r="O68" s="215">
        <f t="shared" si="2"/>
        <v>1.3333333333333333</v>
      </c>
    </row>
    <row r="69" spans="1:15" s="9" customFormat="1" ht="33" customHeight="1" thickBot="1">
      <c r="A69" s="225"/>
      <c r="B69" s="226"/>
      <c r="C69" s="227" t="s">
        <v>66</v>
      </c>
      <c r="D69" s="228"/>
      <c r="E69" s="275">
        <f>SUM(E66,E63,E60,E56,E40,E37,E26,E23,E20,E17,E14)</f>
        <v>22065888</v>
      </c>
      <c r="F69" s="275">
        <f aca="true" t="shared" si="28" ref="F69:N69">SUM(F66,F63,F60,F56,F40,F37,F26,F23,F20,F17,F14)</f>
        <v>23690244</v>
      </c>
      <c r="G69" s="275">
        <f t="shared" si="28"/>
        <v>4146758</v>
      </c>
      <c r="H69" s="275">
        <f t="shared" si="28"/>
        <v>2448000</v>
      </c>
      <c r="I69" s="275">
        <f t="shared" si="28"/>
        <v>16126504</v>
      </c>
      <c r="J69" s="275">
        <f t="shared" si="28"/>
        <v>18978882</v>
      </c>
      <c r="K69" s="275">
        <f t="shared" si="28"/>
        <v>1598031</v>
      </c>
      <c r="L69" s="275">
        <f t="shared" si="28"/>
        <v>2073362</v>
      </c>
      <c r="M69" s="275">
        <f t="shared" si="28"/>
        <v>194595</v>
      </c>
      <c r="N69" s="275">
        <f t="shared" si="28"/>
        <v>190000</v>
      </c>
      <c r="O69" s="215">
        <f t="shared" si="2"/>
        <v>1.0736138967078959</v>
      </c>
    </row>
    <row r="70" spans="1:15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="4" customFormat="1" ht="12.75"/>
    <row r="72" ht="12.75">
      <c r="E72" s="30"/>
    </row>
  </sheetData>
  <sheetProtection/>
  <mergeCells count="8">
    <mergeCell ref="O10:O12"/>
    <mergeCell ref="G10:N10"/>
    <mergeCell ref="A10:A12"/>
    <mergeCell ref="C10:C12"/>
    <mergeCell ref="B10:B12"/>
    <mergeCell ref="D10:D12"/>
    <mergeCell ref="E10:E11"/>
    <mergeCell ref="F10:F11"/>
  </mergeCells>
  <printOptions/>
  <pageMargins left="0.5905511811023623" right="0.35433070866141736" top="0.984251968503937" bottom="0.984251968503937" header="0.5118110236220472" footer="0.5118110236220472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zoomScale="75" zoomScaleNormal="75" workbookViewId="0" topLeftCell="A16">
      <selection activeCell="D12" sqref="D12"/>
    </sheetView>
  </sheetViews>
  <sheetFormatPr defaultColWidth="9.00390625" defaultRowHeight="12.75"/>
  <cols>
    <col min="1" max="1" width="5.75390625" style="0" customWidth="1"/>
    <col min="2" max="2" width="8.625" style="0" customWidth="1"/>
    <col min="3" max="3" width="12.375" style="0" customWidth="1"/>
    <col min="4" max="4" width="10.625" style="0" customWidth="1"/>
    <col min="5" max="5" width="51.125" style="0" customWidth="1"/>
    <col min="6" max="6" width="25.25390625" style="0" customWidth="1"/>
    <col min="7" max="7" width="14.875" style="0" bestFit="1" customWidth="1"/>
  </cols>
  <sheetData>
    <row r="1" spans="6:8" ht="12.75">
      <c r="F1" s="20" t="s">
        <v>251</v>
      </c>
      <c r="G1" s="2"/>
      <c r="H1" s="3"/>
    </row>
    <row r="2" spans="6:8" ht="12.75">
      <c r="F2" s="20" t="s">
        <v>277</v>
      </c>
      <c r="G2" s="2"/>
      <c r="H2" s="3"/>
    </row>
    <row r="3" spans="6:8" ht="12.75">
      <c r="F3" s="20" t="s">
        <v>278</v>
      </c>
      <c r="G3" s="2"/>
      <c r="H3" s="3"/>
    </row>
    <row r="4" spans="6:8" ht="12.75">
      <c r="F4" s="20" t="s">
        <v>279</v>
      </c>
      <c r="G4" s="2"/>
      <c r="H4" s="3"/>
    </row>
    <row r="5" spans="6:11" ht="12.75">
      <c r="F5" s="12"/>
      <c r="G5" s="12"/>
      <c r="K5" s="3"/>
    </row>
    <row r="6" spans="2:11" ht="18">
      <c r="B6" s="21" t="s">
        <v>164</v>
      </c>
      <c r="C6" s="22"/>
      <c r="D6" s="22"/>
      <c r="K6" s="3"/>
    </row>
    <row r="7" spans="2:11" ht="15.75">
      <c r="B7" s="21" t="s">
        <v>295</v>
      </c>
      <c r="C7" s="21"/>
      <c r="D7" s="21"/>
      <c r="E7" s="21"/>
      <c r="F7" s="21"/>
      <c r="K7" s="3"/>
    </row>
    <row r="8" spans="3:11" ht="16.5" thickBot="1">
      <c r="C8" s="21"/>
      <c r="D8" s="21"/>
      <c r="E8" s="21"/>
      <c r="F8" s="21"/>
      <c r="K8" s="3"/>
    </row>
    <row r="9" spans="1:6" ht="68.25" customHeight="1" thickBot="1">
      <c r="A9" s="54" t="s">
        <v>165</v>
      </c>
      <c r="B9" s="108" t="s">
        <v>166</v>
      </c>
      <c r="C9" s="29" t="s">
        <v>167</v>
      </c>
      <c r="D9" s="85" t="s">
        <v>168</v>
      </c>
      <c r="E9" s="55" t="s">
        <v>169</v>
      </c>
      <c r="F9" s="56" t="s">
        <v>170</v>
      </c>
    </row>
    <row r="10" spans="1:6" ht="15" customHeight="1" thickBot="1">
      <c r="A10" s="57">
        <v>1</v>
      </c>
      <c r="B10" s="109">
        <v>2</v>
      </c>
      <c r="C10" s="57">
        <v>3</v>
      </c>
      <c r="D10" s="58">
        <v>4</v>
      </c>
      <c r="E10" s="59">
        <v>5</v>
      </c>
      <c r="F10" s="87">
        <v>6</v>
      </c>
    </row>
    <row r="11" spans="1:7" ht="25.5" customHeight="1">
      <c r="A11" s="60">
        <v>1</v>
      </c>
      <c r="B11" s="119">
        <v>700</v>
      </c>
      <c r="C11" s="69">
        <v>70005</v>
      </c>
      <c r="D11" s="110"/>
      <c r="E11" s="82" t="s">
        <v>13</v>
      </c>
      <c r="F11" s="88">
        <f>SUM(F12)</f>
        <v>800000</v>
      </c>
      <c r="G11" s="24"/>
    </row>
    <row r="12" spans="1:7" ht="31.5" customHeight="1">
      <c r="A12" s="61"/>
      <c r="B12" s="120"/>
      <c r="C12" s="70"/>
      <c r="D12" s="111">
        <v>2350</v>
      </c>
      <c r="E12" s="98" t="s">
        <v>273</v>
      </c>
      <c r="F12" s="89">
        <f>SUM(F13:F16)</f>
        <v>800000</v>
      </c>
      <c r="G12" s="24"/>
    </row>
    <row r="13" spans="1:6" ht="31.5" customHeight="1">
      <c r="A13" s="62"/>
      <c r="B13" s="121"/>
      <c r="C13" s="71"/>
      <c r="D13" s="112"/>
      <c r="E13" s="99" t="s">
        <v>296</v>
      </c>
      <c r="F13" s="90">
        <v>690000</v>
      </c>
    </row>
    <row r="14" spans="1:6" ht="75.75" customHeight="1">
      <c r="A14" s="62"/>
      <c r="B14" s="121"/>
      <c r="C14" s="71"/>
      <c r="D14" s="112"/>
      <c r="E14" s="99" t="s">
        <v>297</v>
      </c>
      <c r="F14" s="91">
        <v>16000</v>
      </c>
    </row>
    <row r="15" spans="1:6" ht="49.5" customHeight="1">
      <c r="A15" s="62"/>
      <c r="B15" s="121"/>
      <c r="C15" s="71"/>
      <c r="D15" s="112"/>
      <c r="E15" s="99" t="s">
        <v>298</v>
      </c>
      <c r="F15" s="91">
        <v>80000</v>
      </c>
    </row>
    <row r="16" spans="1:6" ht="18.75" customHeight="1">
      <c r="A16" s="62"/>
      <c r="B16" s="121"/>
      <c r="C16" s="71"/>
      <c r="D16" s="112"/>
      <c r="E16" s="100" t="s">
        <v>299</v>
      </c>
      <c r="F16" s="90">
        <v>14000</v>
      </c>
    </row>
    <row r="17" spans="1:6" ht="22.5" customHeight="1">
      <c r="A17" s="63">
        <v>2</v>
      </c>
      <c r="B17" s="122">
        <v>710</v>
      </c>
      <c r="C17" s="72">
        <v>71015</v>
      </c>
      <c r="D17" s="113"/>
      <c r="E17" s="101" t="s">
        <v>18</v>
      </c>
      <c r="F17" s="92">
        <f>SUM(F18)</f>
        <v>2000</v>
      </c>
    </row>
    <row r="18" spans="1:6" ht="35.25" customHeight="1">
      <c r="A18" s="62"/>
      <c r="B18" s="121"/>
      <c r="C18" s="71"/>
      <c r="D18" s="114">
        <v>2350</v>
      </c>
      <c r="E18" s="102" t="s">
        <v>273</v>
      </c>
      <c r="F18" s="93">
        <f>SUM(F19)</f>
        <v>2000</v>
      </c>
    </row>
    <row r="19" spans="1:6" ht="19.5" customHeight="1">
      <c r="A19" s="62"/>
      <c r="B19" s="121"/>
      <c r="C19" s="71"/>
      <c r="D19" s="115"/>
      <c r="E19" s="103" t="s">
        <v>300</v>
      </c>
      <c r="F19" s="91">
        <v>2000</v>
      </c>
    </row>
    <row r="20" spans="1:6" ht="49.5" customHeight="1">
      <c r="A20" s="67">
        <v>2</v>
      </c>
      <c r="B20" s="123">
        <v>750</v>
      </c>
      <c r="C20" s="73">
        <v>75011</v>
      </c>
      <c r="D20" s="116"/>
      <c r="E20" s="104" t="s">
        <v>179</v>
      </c>
      <c r="F20" s="94">
        <f>SUM(F21)</f>
        <v>210000</v>
      </c>
    </row>
    <row r="21" spans="1:6" s="23" customFormat="1" ht="35.25" customHeight="1">
      <c r="A21" s="68"/>
      <c r="B21" s="83"/>
      <c r="C21" s="74"/>
      <c r="D21" s="114">
        <v>2350</v>
      </c>
      <c r="E21" s="102" t="s">
        <v>273</v>
      </c>
      <c r="F21" s="93">
        <f>SUM(F22)</f>
        <v>210000</v>
      </c>
    </row>
    <row r="22" spans="1:6" s="23" customFormat="1" ht="18" customHeight="1">
      <c r="A22" s="68"/>
      <c r="B22" s="83"/>
      <c r="C22" s="74"/>
      <c r="D22" s="117"/>
      <c r="E22" s="103" t="s">
        <v>301</v>
      </c>
      <c r="F22" s="95">
        <v>210000</v>
      </c>
    </row>
    <row r="23" spans="1:6" s="23" customFormat="1" ht="26.25" customHeight="1">
      <c r="A23" s="67">
        <v>3</v>
      </c>
      <c r="B23" s="123">
        <v>754</v>
      </c>
      <c r="C23" s="73">
        <v>75411</v>
      </c>
      <c r="D23" s="116"/>
      <c r="E23" s="105" t="s">
        <v>171</v>
      </c>
      <c r="F23" s="94">
        <f>SUM(F24)</f>
        <v>1000</v>
      </c>
    </row>
    <row r="24" spans="1:6" s="23" customFormat="1" ht="35.25" customHeight="1">
      <c r="A24" s="61"/>
      <c r="B24" s="120"/>
      <c r="C24" s="70"/>
      <c r="D24" s="111">
        <v>2350</v>
      </c>
      <c r="E24" s="98" t="s">
        <v>273</v>
      </c>
      <c r="F24" s="96">
        <f>SUM(F25:F27)</f>
        <v>1000</v>
      </c>
    </row>
    <row r="25" spans="1:6" s="23" customFormat="1" ht="17.25" customHeight="1">
      <c r="A25" s="62"/>
      <c r="B25" s="121"/>
      <c r="C25" s="71"/>
      <c r="D25" s="112"/>
      <c r="E25" s="106" t="s">
        <v>302</v>
      </c>
      <c r="F25" s="91">
        <v>400</v>
      </c>
    </row>
    <row r="26" spans="1:6" s="23" customFormat="1" ht="18.75" customHeight="1">
      <c r="A26" s="62"/>
      <c r="B26" s="121"/>
      <c r="C26" s="71"/>
      <c r="D26" s="112"/>
      <c r="E26" s="99" t="s">
        <v>303</v>
      </c>
      <c r="F26" s="90">
        <v>200</v>
      </c>
    </row>
    <row r="27" spans="1:6" s="23" customFormat="1" ht="18.75" customHeight="1">
      <c r="A27" s="62"/>
      <c r="B27" s="121"/>
      <c r="C27" s="71"/>
      <c r="D27" s="112"/>
      <c r="E27" s="100" t="s">
        <v>304</v>
      </c>
      <c r="F27" s="95">
        <v>400</v>
      </c>
    </row>
    <row r="28" spans="1:6" s="23" customFormat="1" ht="27" customHeight="1">
      <c r="A28" s="63">
        <v>4</v>
      </c>
      <c r="B28" s="122">
        <v>852</v>
      </c>
      <c r="C28" s="72">
        <v>85203</v>
      </c>
      <c r="D28" s="113"/>
      <c r="E28" s="101" t="s">
        <v>51</v>
      </c>
      <c r="F28" s="94">
        <f>SUM(F29)</f>
        <v>2000</v>
      </c>
    </row>
    <row r="29" spans="1:6" ht="32.25" customHeight="1">
      <c r="A29" s="65"/>
      <c r="B29" s="124"/>
      <c r="C29" s="75"/>
      <c r="D29" s="114">
        <v>2350</v>
      </c>
      <c r="E29" s="102" t="s">
        <v>273</v>
      </c>
      <c r="F29" s="93">
        <f>SUM(F30)</f>
        <v>2000</v>
      </c>
    </row>
    <row r="30" spans="1:6" ht="20.25" customHeight="1">
      <c r="A30" s="65"/>
      <c r="B30" s="124"/>
      <c r="C30" s="75"/>
      <c r="D30" s="117"/>
      <c r="E30" s="103" t="s">
        <v>302</v>
      </c>
      <c r="F30" s="95">
        <v>2000</v>
      </c>
    </row>
    <row r="31" spans="1:6" ht="35.25" customHeight="1">
      <c r="A31" s="67">
        <v>5</v>
      </c>
      <c r="B31" s="123">
        <v>852</v>
      </c>
      <c r="C31" s="73">
        <v>85228</v>
      </c>
      <c r="D31" s="116"/>
      <c r="E31" s="104" t="s">
        <v>74</v>
      </c>
      <c r="F31" s="94">
        <f>SUM(F32)</f>
        <v>3000</v>
      </c>
    </row>
    <row r="32" spans="1:6" ht="42.75" customHeight="1">
      <c r="A32" s="64"/>
      <c r="B32" s="125"/>
      <c r="C32" s="84"/>
      <c r="D32" s="114">
        <v>2350</v>
      </c>
      <c r="E32" s="102" t="s">
        <v>273</v>
      </c>
      <c r="F32" s="93">
        <f>SUM(F33)</f>
        <v>3000</v>
      </c>
    </row>
    <row r="33" spans="1:8" ht="18.75" customHeight="1" thickBot="1">
      <c r="A33" s="66"/>
      <c r="B33" s="126"/>
      <c r="C33" s="118"/>
      <c r="D33" s="86"/>
      <c r="E33" s="107" t="s">
        <v>302</v>
      </c>
      <c r="F33" s="97">
        <v>3000</v>
      </c>
      <c r="H33" t="s">
        <v>308</v>
      </c>
    </row>
    <row r="34" spans="1:6" ht="48.75" customHeight="1" thickBot="1">
      <c r="A34" s="77"/>
      <c r="B34" s="78"/>
      <c r="C34" s="79" t="s">
        <v>172</v>
      </c>
      <c r="D34" s="80"/>
      <c r="E34" s="81"/>
      <c r="F34" s="76">
        <f>SUM(F11+F17+F20+F23+F28+F31)</f>
        <v>1018000</v>
      </c>
    </row>
    <row r="36" ht="15">
      <c r="F36" s="34"/>
    </row>
  </sheetData>
  <printOptions/>
  <pageMargins left="0.7874015748031497" right="0.3937007874015748" top="0.3937007874015748" bottom="0.3937007874015748" header="0.5118110236220472" footer="0.5118110236220472"/>
  <pageSetup horizontalDpi="240" verticalDpi="24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</dc:creator>
  <cp:keywords/>
  <dc:description/>
  <cp:lastModifiedBy>ELA-B</cp:lastModifiedBy>
  <cp:lastPrinted>2006-11-08T12:53:00Z</cp:lastPrinted>
  <dcterms:created xsi:type="dcterms:W3CDTF">2001-09-17T09:03:48Z</dcterms:created>
  <dcterms:modified xsi:type="dcterms:W3CDTF">2006-11-10T13:29:54Z</dcterms:modified>
  <cp:category/>
  <cp:version/>
  <cp:contentType/>
  <cp:contentStatus/>
</cp:coreProperties>
</file>